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07"/>
  <workbookPr/>
  <mc:AlternateContent xmlns:mc="http://schemas.openxmlformats.org/markup-compatibility/2006">
    <mc:Choice Requires="x15">
      <x15ac:absPath xmlns:x15ac="http://schemas.microsoft.com/office/spreadsheetml/2010/11/ac" url="T:\OUPOffice\Space Management\Administrative\Forms\Square Footage Calculator\Development\"/>
    </mc:Choice>
  </mc:AlternateContent>
  <xr:revisionPtr revIDLastSave="0" documentId="11_E95DF2F1294084C80086B0D00D385FB1BBC3BA8D" xr6:coauthVersionLast="47" xr6:coauthVersionMax="47" xr10:uidLastSave="{00000000-0000-0000-0000-000000000000}"/>
  <workbookProtection lockStructure="1"/>
  <bookViews>
    <workbookView xWindow="0" yWindow="0" windowWidth="26235" windowHeight="10080" xr2:uid="{00000000-000D-0000-FFFF-FFFF00000000}"/>
  </bookViews>
  <sheets>
    <sheet name="Summary" sheetId="6" r:id="rId1"/>
    <sheet name="Occupant List" sheetId="8" r:id="rId2"/>
    <sheet name="Workspace" sheetId="5" r:id="rId3"/>
    <sheet name="Labs" sheetId="4" r:id="rId4"/>
    <sheet name="Multipurpose &amp; Classrooms" sheetId="2" r:id="rId5"/>
    <sheet name="_references" sheetId="3" state="hidden" r:id="rId6"/>
  </sheets>
  <definedNames>
    <definedName name="Drop1">_references!$A$15:$A$18</definedName>
    <definedName name="Drop2">_references!$B$15:$B$18</definedName>
    <definedName name="Drop3">_references!$C$15:$C$19</definedName>
    <definedName name="Drop4">_references!$D$15:$D$18</definedName>
    <definedName name="Drop5">_references!$E$15:$E$17</definedName>
    <definedName name="Drop6">_references!$F$15:$F$17</definedName>
    <definedName name="_xlnm.Print_Area" localSheetId="1">'Occupant List'!$A$1:$E$65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3" l="1"/>
  <c r="B31" i="3"/>
  <c r="J26" i="4" l="1"/>
  <c r="K26" i="4" s="1"/>
  <c r="J25" i="4"/>
  <c r="K25" i="4" s="1"/>
  <c r="J24" i="4"/>
  <c r="K24" i="4" s="1"/>
  <c r="J23" i="4"/>
  <c r="K23" i="4" s="1"/>
  <c r="J22" i="4"/>
  <c r="K22" i="4" s="1"/>
  <c r="J21" i="4"/>
  <c r="K21" i="4" s="1"/>
  <c r="J20" i="4"/>
  <c r="K20" i="4" s="1"/>
  <c r="J19" i="4"/>
  <c r="K19" i="4" s="1"/>
  <c r="J18" i="4"/>
  <c r="K18" i="4" s="1"/>
  <c r="J17" i="4"/>
  <c r="K17" i="4" s="1"/>
  <c r="J16" i="4"/>
  <c r="K16" i="4" s="1"/>
  <c r="J15" i="4"/>
  <c r="K15" i="4" s="1"/>
  <c r="J14" i="4"/>
  <c r="K14" i="4" s="1"/>
  <c r="J13" i="4"/>
  <c r="K13" i="4" s="1"/>
  <c r="J12" i="4"/>
  <c r="K12" i="4" s="1"/>
  <c r="J11" i="4"/>
  <c r="K11" i="4" s="1"/>
  <c r="J10" i="4"/>
  <c r="K10" i="4" s="1"/>
  <c r="J9" i="4"/>
  <c r="K9" i="4" s="1"/>
  <c r="J8" i="4"/>
  <c r="K8" i="4" s="1"/>
  <c r="J7" i="4"/>
  <c r="K7" i="4" s="1"/>
  <c r="J6" i="4"/>
  <c r="K6" i="4" s="1"/>
  <c r="D18" i="4"/>
  <c r="E18" i="4" s="1"/>
  <c r="D17" i="4"/>
  <c r="E17" i="4" s="1"/>
  <c r="D16" i="4"/>
  <c r="E16" i="4" s="1"/>
  <c r="D15" i="4"/>
  <c r="E15" i="4" s="1"/>
  <c r="D14" i="4"/>
  <c r="E14" i="4" s="1"/>
  <c r="D13" i="4"/>
  <c r="E13" i="4" s="1"/>
  <c r="D12" i="4"/>
  <c r="E12" i="4" s="1"/>
  <c r="D11" i="4"/>
  <c r="E11" i="4" s="1"/>
  <c r="D10" i="4"/>
  <c r="E10" i="4" s="1"/>
  <c r="D9" i="4"/>
  <c r="E9" i="4" s="1"/>
  <c r="D8" i="4"/>
  <c r="E8" i="4" s="1"/>
  <c r="I15" i="5" l="1"/>
  <c r="K6" i="5"/>
  <c r="L6" i="5" s="1"/>
  <c r="K7" i="5"/>
  <c r="L7" i="5" s="1"/>
  <c r="K8" i="5"/>
  <c r="L8" i="5" s="1"/>
  <c r="K9" i="5"/>
  <c r="L9" i="5" s="1"/>
  <c r="K10" i="5"/>
  <c r="L10" i="5" s="1"/>
  <c r="K11" i="5"/>
  <c r="L11" i="5" s="1"/>
  <c r="K12" i="5"/>
  <c r="L12" i="5" s="1"/>
  <c r="K13" i="5"/>
  <c r="L13" i="5" s="1"/>
  <c r="K14" i="5"/>
  <c r="L14" i="5" s="1"/>
  <c r="K5" i="5"/>
  <c r="L5" i="5" s="1"/>
  <c r="L15" i="5" l="1"/>
  <c r="B6" i="5"/>
  <c r="B7" i="5"/>
  <c r="B8" i="5"/>
  <c r="B9" i="5"/>
  <c r="B10" i="5"/>
  <c r="B11" i="5"/>
  <c r="B12" i="5"/>
  <c r="B13" i="5"/>
  <c r="B14" i="5"/>
  <c r="B15" i="5"/>
  <c r="B16" i="5"/>
  <c r="B17" i="5"/>
  <c r="B18" i="5"/>
  <c r="B19" i="5"/>
  <c r="B20" i="5"/>
  <c r="B21" i="5"/>
  <c r="B22" i="5"/>
  <c r="B23" i="5"/>
  <c r="B24" i="5"/>
  <c r="B25" i="5"/>
  <c r="B26" i="5"/>
  <c r="B27" i="5"/>
  <c r="B28" i="5"/>
  <c r="B29" i="5"/>
  <c r="B30" i="5"/>
  <c r="B31" i="5"/>
  <c r="B5" i="5"/>
  <c r="B32" i="5" l="1"/>
  <c r="A1" i="8"/>
  <c r="F21" i="5" l="1"/>
  <c r="I23" i="6" l="1"/>
  <c r="G9" i="6" s="1"/>
  <c r="B33" i="3" l="1"/>
  <c r="B34" i="3" s="1"/>
  <c r="H15" i="5"/>
  <c r="B35" i="3" l="1"/>
  <c r="F5" i="6" s="1"/>
  <c r="B6" i="6"/>
  <c r="D5" i="4"/>
  <c r="F6" i="5" l="1"/>
  <c r="F7" i="5"/>
  <c r="F8" i="5"/>
  <c r="F9" i="5"/>
  <c r="F10" i="5"/>
  <c r="F11" i="5"/>
  <c r="F12" i="5"/>
  <c r="F13" i="5"/>
  <c r="F14" i="5"/>
  <c r="F15" i="5"/>
  <c r="F16" i="5"/>
  <c r="F17" i="5"/>
  <c r="F18" i="5"/>
  <c r="F19" i="5"/>
  <c r="F20" i="5"/>
  <c r="F22" i="5"/>
  <c r="F23" i="5"/>
  <c r="F24" i="5"/>
  <c r="F25" i="5"/>
  <c r="F26" i="5"/>
  <c r="F27" i="5"/>
  <c r="F28" i="5"/>
  <c r="F29" i="5"/>
  <c r="F30" i="5"/>
  <c r="F31" i="5"/>
  <c r="F12" i="2" l="1"/>
  <c r="G12" i="2"/>
  <c r="H12" i="2"/>
  <c r="I12" i="2"/>
  <c r="J12" i="2"/>
  <c r="K12" i="2"/>
  <c r="F13" i="2"/>
  <c r="G13" i="2"/>
  <c r="H13" i="2"/>
  <c r="I13" i="2"/>
  <c r="J13" i="2"/>
  <c r="K13" i="2"/>
  <c r="F14" i="2"/>
  <c r="G14" i="2"/>
  <c r="H14" i="2"/>
  <c r="I14" i="2"/>
  <c r="J14" i="2"/>
  <c r="K14" i="2"/>
  <c r="F15" i="2"/>
  <c r="G15" i="2"/>
  <c r="H15" i="2"/>
  <c r="I15" i="2"/>
  <c r="J15" i="2"/>
  <c r="K15" i="2"/>
  <c r="F16" i="2"/>
  <c r="G16" i="2"/>
  <c r="H16" i="2"/>
  <c r="I16" i="2"/>
  <c r="J16" i="2"/>
  <c r="K16" i="2"/>
  <c r="F17" i="2"/>
  <c r="G17" i="2"/>
  <c r="H17" i="2"/>
  <c r="I17" i="2"/>
  <c r="J17" i="2"/>
  <c r="K17" i="2"/>
  <c r="F18" i="2"/>
  <c r="G18" i="2"/>
  <c r="H18" i="2"/>
  <c r="I18" i="2"/>
  <c r="J18" i="2"/>
  <c r="K18" i="2"/>
  <c r="F19" i="2"/>
  <c r="G19" i="2"/>
  <c r="H19" i="2"/>
  <c r="I19" i="2"/>
  <c r="J19" i="2"/>
  <c r="K19" i="2"/>
  <c r="F20" i="2"/>
  <c r="G20" i="2"/>
  <c r="H20" i="2"/>
  <c r="I20" i="2"/>
  <c r="J20" i="2"/>
  <c r="K20" i="2"/>
  <c r="F21" i="2"/>
  <c r="G21" i="2"/>
  <c r="H21" i="2"/>
  <c r="I21" i="2"/>
  <c r="J21" i="2"/>
  <c r="K21" i="2"/>
  <c r="D7" i="2"/>
  <c r="E7" i="2" s="1"/>
  <c r="D8" i="2"/>
  <c r="E8" i="2" s="1"/>
  <c r="D9" i="2"/>
  <c r="E9" i="2" s="1"/>
  <c r="D10" i="2"/>
  <c r="E10" i="2" s="1"/>
  <c r="D11" i="2"/>
  <c r="E11" i="2" s="1"/>
  <c r="D12" i="2"/>
  <c r="E12" i="2" s="1"/>
  <c r="D13" i="2"/>
  <c r="E13" i="2" s="1"/>
  <c r="D14" i="2"/>
  <c r="E14" i="2" s="1"/>
  <c r="D15" i="2"/>
  <c r="E15" i="2" s="1"/>
  <c r="D16" i="2"/>
  <c r="E16" i="2" s="1"/>
  <c r="D17" i="2"/>
  <c r="E17" i="2" s="1"/>
  <c r="D18" i="2"/>
  <c r="E18" i="2" s="1"/>
  <c r="D19" i="2"/>
  <c r="E19" i="2" s="1"/>
  <c r="D20" i="2"/>
  <c r="E20" i="2" s="1"/>
  <c r="D21" i="2"/>
  <c r="E21" i="2" s="1"/>
  <c r="D22" i="2"/>
  <c r="E22" i="2" s="1"/>
  <c r="D23" i="2"/>
  <c r="E23" i="2" s="1"/>
  <c r="D24" i="2"/>
  <c r="E24" i="2" s="1"/>
  <c r="D25" i="2"/>
  <c r="E25" i="2" s="1"/>
  <c r="D26" i="2"/>
  <c r="E26" i="2" s="1"/>
  <c r="D28" i="2"/>
  <c r="E28" i="2" s="1"/>
  <c r="D29" i="2"/>
  <c r="E29" i="2" s="1"/>
  <c r="J5" i="4" l="1"/>
  <c r="K5" i="4" s="1"/>
  <c r="D6" i="4"/>
  <c r="E6" i="4" s="1"/>
  <c r="D7" i="4"/>
  <c r="E7" i="4" s="1"/>
  <c r="D19" i="4"/>
  <c r="E19" i="4" s="1"/>
  <c r="D20" i="4"/>
  <c r="E20" i="4" s="1"/>
  <c r="D21" i="4"/>
  <c r="E21" i="4" s="1"/>
  <c r="D22" i="4"/>
  <c r="E22" i="4" s="1"/>
  <c r="D23" i="4"/>
  <c r="E23" i="4" s="1"/>
  <c r="D24" i="4"/>
  <c r="E24" i="4" s="1"/>
  <c r="D25" i="4"/>
  <c r="E25" i="4" s="1"/>
  <c r="D26" i="4"/>
  <c r="E26" i="4" s="1"/>
  <c r="E5" i="4"/>
  <c r="K27" i="4" l="1"/>
  <c r="A1" i="2"/>
  <c r="A1" i="4"/>
  <c r="A1" i="5"/>
  <c r="Q10" i="5" l="1"/>
  <c r="T6" i="5"/>
  <c r="T7" i="5"/>
  <c r="T8" i="5"/>
  <c r="T9" i="5"/>
  <c r="T5" i="5"/>
  <c r="C32" i="5"/>
  <c r="O5" i="5" s="1"/>
  <c r="B7" i="6" s="1"/>
  <c r="F5" i="5"/>
  <c r="F32" i="5" s="1"/>
  <c r="B5" i="6" s="1"/>
  <c r="G5" i="6" l="1"/>
  <c r="E27" i="4"/>
  <c r="B9" i="6" s="1"/>
  <c r="B10" i="6"/>
  <c r="T10" i="5"/>
  <c r="B8" i="6" s="1"/>
  <c r="G6" i="6" s="1"/>
  <c r="F25" i="2"/>
  <c r="G25" i="2"/>
  <c r="H25" i="2"/>
  <c r="I25" i="2"/>
  <c r="J25" i="2"/>
  <c r="K25" i="2"/>
  <c r="F26" i="2"/>
  <c r="G26" i="2"/>
  <c r="H26" i="2"/>
  <c r="I26" i="2"/>
  <c r="J26" i="2"/>
  <c r="K26" i="2"/>
  <c r="F27" i="2"/>
  <c r="D27" i="2" s="1"/>
  <c r="E27" i="2" s="1"/>
  <c r="G27" i="2"/>
  <c r="H27" i="2"/>
  <c r="I27" i="2"/>
  <c r="J27" i="2"/>
  <c r="K27" i="2"/>
  <c r="F28" i="2"/>
  <c r="G28" i="2"/>
  <c r="H28" i="2"/>
  <c r="I28" i="2"/>
  <c r="J28" i="2"/>
  <c r="K28" i="2"/>
  <c r="F29" i="2"/>
  <c r="G29" i="2"/>
  <c r="H29" i="2"/>
  <c r="I29" i="2"/>
  <c r="J29" i="2"/>
  <c r="K29" i="2"/>
  <c r="K24" i="2"/>
  <c r="J24" i="2"/>
  <c r="I24" i="2"/>
  <c r="H24" i="2"/>
  <c r="G24" i="2"/>
  <c r="F24" i="2"/>
  <c r="K23" i="2"/>
  <c r="J23" i="2"/>
  <c r="I23" i="2"/>
  <c r="H23" i="2"/>
  <c r="G23" i="2"/>
  <c r="F23" i="2"/>
  <c r="K22" i="2"/>
  <c r="J22" i="2"/>
  <c r="I22" i="2"/>
  <c r="H22" i="2"/>
  <c r="G22" i="2"/>
  <c r="F22" i="2"/>
  <c r="K11" i="2"/>
  <c r="J11" i="2"/>
  <c r="I11" i="2"/>
  <c r="H11" i="2"/>
  <c r="G11" i="2"/>
  <c r="F11" i="2"/>
  <c r="K10" i="2"/>
  <c r="J10" i="2"/>
  <c r="I10" i="2"/>
  <c r="H10" i="2"/>
  <c r="G10" i="2"/>
  <c r="F10" i="2"/>
  <c r="K9" i="2"/>
  <c r="J9" i="2"/>
  <c r="I9" i="2"/>
  <c r="H9" i="2"/>
  <c r="G9" i="2"/>
  <c r="F9" i="2"/>
  <c r="K8" i="2"/>
  <c r="J8" i="2"/>
  <c r="I8" i="2"/>
  <c r="H8" i="2"/>
  <c r="G8" i="2"/>
  <c r="F8" i="2"/>
  <c r="K7" i="2"/>
  <c r="J7" i="2"/>
  <c r="I7" i="2"/>
  <c r="H7" i="2"/>
  <c r="G7" i="2"/>
  <c r="F7" i="2"/>
  <c r="K6" i="2"/>
  <c r="J6" i="2"/>
  <c r="I6" i="2"/>
  <c r="H6" i="2"/>
  <c r="G6" i="2"/>
  <c r="F6" i="2"/>
  <c r="K5" i="2"/>
  <c r="J5" i="2"/>
  <c r="I5" i="2"/>
  <c r="H5" i="2"/>
  <c r="G5" i="2"/>
  <c r="F5" i="2"/>
  <c r="E16" i="3"/>
  <c r="F16" i="3"/>
  <c r="E15" i="3"/>
  <c r="F15" i="3"/>
  <c r="R4" i="2"/>
  <c r="Q4" i="2"/>
  <c r="P4" i="2"/>
  <c r="O4" i="2"/>
  <c r="N4" i="2"/>
  <c r="F17" i="3"/>
  <c r="E17" i="3"/>
  <c r="D18" i="3"/>
  <c r="D17" i="3"/>
  <c r="D16" i="3"/>
  <c r="D15" i="3"/>
  <c r="C19" i="3"/>
  <c r="C18" i="3"/>
  <c r="C17" i="3"/>
  <c r="C16" i="3"/>
  <c r="C15" i="3"/>
  <c r="B18" i="3"/>
  <c r="B17" i="3"/>
  <c r="B16" i="3"/>
  <c r="B15" i="3"/>
  <c r="A18" i="3"/>
  <c r="A17" i="3"/>
  <c r="A16" i="3"/>
  <c r="A15" i="3"/>
  <c r="G7" i="6" l="1"/>
  <c r="D6" i="2"/>
  <c r="E6" i="2" s="1"/>
  <c r="D5" i="2"/>
  <c r="E5" i="2" l="1"/>
  <c r="E30" i="2" s="1"/>
  <c r="B11" i="6" s="1"/>
  <c r="G8" i="6" l="1"/>
  <c r="G10" i="6" s="1"/>
  <c r="B12" i="6"/>
  <c r="I2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Dennis Arnold</author>
  </authors>
  <commentList>
    <comment ref="D3" authorId="0" shapeId="0" xr:uid="{00000000-0006-0000-0000-000001000000}">
      <text>
        <r>
          <rPr>
            <sz val="9"/>
            <color indexed="81"/>
            <rFont val="Tahoma"/>
            <family val="2"/>
          </rPr>
          <t>Accounts for the portion of non-assignable area which is required for physical access to other spaces. Includes areas such as corridors, lobbies, elevators, stairs, etc.
For each space type, select "Yes" if additional circulation space should be included in the calculation, and select "No" if additional circulation space is not needed.</t>
        </r>
      </text>
    </comment>
    <comment ref="I3" authorId="0" shapeId="0" xr:uid="{00000000-0006-0000-0000-000002000000}">
      <text>
        <r>
          <rPr>
            <sz val="9"/>
            <color indexed="81"/>
            <rFont val="Tahoma"/>
            <family val="2"/>
          </rPr>
          <t>Used to account for space that is not listed in this guide, or to correct a misleading calculation.</t>
        </r>
      </text>
    </comment>
    <comment ref="F5" authorId="0" shapeId="0" xr:uid="{00000000-0006-0000-0000-000003000000}">
      <text>
        <r>
          <rPr>
            <sz val="9"/>
            <color indexed="81"/>
            <rFont val="Tahoma"/>
            <family val="2"/>
          </rPr>
          <t>Ranges between 0.4 – 0.6 depending on the ratio of private to open workspaces.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Dennis Arnold</author>
  </authors>
  <commentList>
    <comment ref="H3" authorId="0" shapeId="0" xr:uid="{00000000-0006-0000-0200-000001000000}">
      <text>
        <r>
          <rPr>
            <sz val="9"/>
            <color indexed="81"/>
            <rFont val="Tahoma"/>
            <family val="2"/>
          </rPr>
          <t>Includes offices and workstations that are not assigned to individuals for long-term use. Often utilized by part-time employees, student workers, interns, visiting faculty, and others who don’t need an assigned workspace. Can be managed in a variety of ways ranging from being scheduled to individuals for short-term use (hoteling) to being unmanaged and open to the public.</t>
        </r>
      </text>
    </comment>
    <comment ref="B4" authorId="0" shapeId="0" xr:uid="{00000000-0006-0000-0200-000002000000}">
      <text>
        <r>
          <rPr>
            <sz val="9"/>
            <color indexed="81"/>
            <rFont val="Tahoma"/>
            <family val="2"/>
          </rPr>
          <t>Populated from the occupant list.</t>
        </r>
      </text>
    </comment>
    <comment ref="D4" authorId="0" shapeId="0" xr:uid="{00000000-0006-0000-0200-000003000000}">
      <text>
        <r>
          <rPr>
            <sz val="9"/>
            <color indexed="81"/>
            <rFont val="Tahoma"/>
            <family val="2"/>
          </rPr>
          <t>Affects circulation space calculation.</t>
        </r>
      </text>
    </comment>
  </commentList>
</comments>
</file>

<file path=xl/sharedStrings.xml><?xml version="1.0" encoding="utf-8"?>
<sst xmlns="http://schemas.openxmlformats.org/spreadsheetml/2006/main" count="202" uniqueCount="125">
  <si>
    <t>Request Title:</t>
  </si>
  <si>
    <t>Reference VT Square Footage Guidelines for details on how space is calculated.</t>
  </si>
  <si>
    <t>Section Summary</t>
  </si>
  <si>
    <t>Circulation Space</t>
  </si>
  <si>
    <t>Adjustments</t>
  </si>
  <si>
    <t>Space Type</t>
  </si>
  <si>
    <t>Subtotal</t>
  </si>
  <si>
    <t>Include</t>
  </si>
  <si>
    <t>Circulation Multiplier</t>
  </si>
  <si>
    <t>Amount (+/-)</t>
  </si>
  <si>
    <t>Description</t>
  </si>
  <si>
    <t>Assigned Workspace</t>
  </si>
  <si>
    <t>Workspace</t>
  </si>
  <si>
    <t>Yes</t>
  </si>
  <si>
    <t>Shared Workspace</t>
  </si>
  <si>
    <t>Conference Space</t>
  </si>
  <si>
    <t>Support Workspace</t>
  </si>
  <si>
    <t>Labs</t>
  </si>
  <si>
    <t>Classrooms</t>
  </si>
  <si>
    <t>Research Labs</t>
  </si>
  <si>
    <t>Instructional Labs</t>
  </si>
  <si>
    <t>Multipurpose &amp; Classrooms</t>
  </si>
  <si>
    <t>Additional Notes</t>
  </si>
  <si>
    <t>Estimated Grand Total</t>
  </si>
  <si>
    <t>Occupant List</t>
  </si>
  <si>
    <t>Occupant List (continued)</t>
  </si>
  <si>
    <t>Required for space requests:
Please list all intended occupants for the requested space.</t>
  </si>
  <si>
    <t>Name</t>
  </si>
  <si>
    <t>Role</t>
  </si>
  <si>
    <t>Occupant Count</t>
  </si>
  <si>
    <t>Workspace Count</t>
  </si>
  <si>
    <t>Layout</t>
  </si>
  <si>
    <t>SF per Workspace</t>
  </si>
  <si>
    <t>Intended Use</t>
  </si>
  <si>
    <t>Room Count</t>
  </si>
  <si>
    <t>Seating Capacity</t>
  </si>
  <si>
    <t>SF per Room</t>
  </si>
  <si>
    <t>President</t>
  </si>
  <si>
    <t>4-6</t>
  </si>
  <si>
    <t>Provost</t>
  </si>
  <si>
    <r>
      <t xml:space="preserve">Allocates </t>
    </r>
    <r>
      <rPr>
        <b/>
        <i/>
        <u/>
        <sz val="11"/>
        <color theme="0" tint="-0.499984740745262"/>
        <rFont val="Calibri"/>
        <family val="2"/>
        <scheme val="minor"/>
      </rPr>
      <t>30 SF per assigned workspace</t>
    </r>
    <r>
      <rPr>
        <b/>
        <i/>
        <sz val="11"/>
        <color theme="0" tint="-0.499984740745262"/>
        <rFont val="Calibri"/>
        <family val="2"/>
        <scheme val="minor"/>
      </rPr>
      <t xml:space="preserve"> and </t>
    </r>
    <r>
      <rPr>
        <b/>
        <i/>
        <u/>
        <sz val="11"/>
        <color theme="0" tint="-0.499984740745262"/>
        <rFont val="Calibri"/>
        <family val="2"/>
        <scheme val="minor"/>
      </rPr>
      <t>7.5 SF per shared workspace</t>
    </r>
    <r>
      <rPr>
        <b/>
        <i/>
        <sz val="11"/>
        <color theme="0" tint="-0.499984740745262"/>
        <rFont val="Calibri"/>
        <family val="2"/>
        <scheme val="minor"/>
      </rPr>
      <t xml:space="preserve"> to account for items such as:</t>
    </r>
  </si>
  <si>
    <t>6-8</t>
  </si>
  <si>
    <t>Assistant/Associate Provost</t>
  </si>
  <si>
    <t>8-10</t>
  </si>
  <si>
    <t>Vice Provost</t>
  </si>
  <si>
    <t>10-15</t>
  </si>
  <si>
    <t>Vice President</t>
  </si>
  <si>
    <t>15-20</t>
  </si>
  <si>
    <t>Dean</t>
  </si>
  <si>
    <t>Kitchen/break room</t>
  </si>
  <si>
    <t>Assistant/Associate Vice President</t>
  </si>
  <si>
    <t>File/general storage</t>
  </si>
  <si>
    <t>Assistant/Associate Vice Provost</t>
  </si>
  <si>
    <t>Reception and waiting area</t>
  </si>
  <si>
    <t>Assistant/Associate Dean</t>
  </si>
  <si>
    <t>Copy/mail area</t>
  </si>
  <si>
    <t>Executive Director</t>
  </si>
  <si>
    <t>Coat storage</t>
  </si>
  <si>
    <t>Director</t>
  </si>
  <si>
    <t>Department Chair</t>
  </si>
  <si>
    <t>Senior Associate Director</t>
  </si>
  <si>
    <t>Assistant/Associate Director</t>
  </si>
  <si>
    <t>Professor</t>
  </si>
  <si>
    <t>Assistant/Associate Professor</t>
  </si>
  <si>
    <t>Collegiate Faculty</t>
  </si>
  <si>
    <t>AP Faculty</t>
  </si>
  <si>
    <t>Athletics Coach</t>
  </si>
  <si>
    <t>Senior Staff</t>
  </si>
  <si>
    <t>Research Associate</t>
  </si>
  <si>
    <t>Professor Emeritus</t>
  </si>
  <si>
    <t>Adjunct Faculty</t>
  </si>
  <si>
    <t>Professional Staff</t>
  </si>
  <si>
    <t>Support Staff</t>
  </si>
  <si>
    <t>Postdoctoral Fellow</t>
  </si>
  <si>
    <t>Graduate Teaching/Research Assistant</t>
  </si>
  <si>
    <t>Lab Name</t>
  </si>
  <si>
    <t>Level of Intensity</t>
  </si>
  <si>
    <t>SF per Occupant</t>
  </si>
  <si>
    <t>"Level of Intensity" Descriptions</t>
  </si>
  <si>
    <r>
      <rPr>
        <b/>
        <i/>
        <sz val="11"/>
        <color rgb="FF7F7F7F"/>
        <rFont val="Calibri"/>
        <family val="2"/>
        <scheme val="minor"/>
      </rPr>
      <t>Highly intensive</t>
    </r>
    <r>
      <rPr>
        <i/>
        <sz val="11"/>
        <color rgb="FF7F7F7F"/>
        <rFont val="Calibri"/>
        <family val="2"/>
        <scheme val="minor"/>
      </rPr>
      <t>: Wet labs and labs with large equipment. Highly intensive labs include Textiles, Dramatic Arts, most labs in the College of Engineering, College of Agriculture and Life Sciences, College of Natural Resources, Physics, Chemistry and College of Veterinary Medicine.</t>
    </r>
  </si>
  <si>
    <r>
      <rPr>
        <b/>
        <i/>
        <sz val="11"/>
        <color rgb="FF7F7F7F"/>
        <rFont val="Calibri"/>
        <family val="2"/>
        <scheme val="minor"/>
      </rPr>
      <t>Moderately intensive</t>
    </r>
    <r>
      <rPr>
        <i/>
        <sz val="11"/>
        <color rgb="FF7F7F7F"/>
        <rFont val="Calibri"/>
        <family val="2"/>
        <scheme val="minor"/>
      </rPr>
      <t>: Labs with moderate space requirements, including, Education, Psychology and Communications, Computer Science, Electrical, and GIS, and Music labs.</t>
    </r>
  </si>
  <si>
    <r>
      <rPr>
        <b/>
        <i/>
        <sz val="11"/>
        <color rgb="FF7F7F7F"/>
        <rFont val="Calibri"/>
        <family val="2"/>
        <scheme val="minor"/>
      </rPr>
      <t>Non-intensive</t>
    </r>
    <r>
      <rPr>
        <i/>
        <sz val="11"/>
        <color rgb="FF7F7F7F"/>
        <rFont val="Calibri"/>
        <family val="2"/>
        <scheme val="minor"/>
      </rPr>
      <t>: Labs requiring computers but little in the way of other supporting equipment. Non-intensive labs include Social Sciences, Mathematics and Statistics, Business, and Public Affairs.</t>
    </r>
  </si>
  <si>
    <t>Labs with unique space requirements that fall outside of these categories can be recorded in the Adjustments section on the Summary sheet.</t>
  </si>
  <si>
    <t>determine which seating capacity range the classroom falls in</t>
  </si>
  <si>
    <t>Reference Table</t>
  </si>
  <si>
    <t>Room</t>
  </si>
  <si>
    <t>Seat Count</t>
  </si>
  <si>
    <t>Seating Arrangement</t>
  </si>
  <si>
    <t>SF per Seat</t>
  </si>
  <si>
    <t>Drop1</t>
  </si>
  <si>
    <t>Drop2</t>
  </si>
  <si>
    <t>Drop3</t>
  </si>
  <si>
    <t>Drop4</t>
  </si>
  <si>
    <t>Drop5</t>
  </si>
  <si>
    <t>Drop6</t>
  </si>
  <si>
    <t>0-25</t>
  </si>
  <si>
    <t>-</t>
  </si>
  <si>
    <t>26-49</t>
  </si>
  <si>
    <t>50-99</t>
  </si>
  <si>
    <t>100-149</t>
  </si>
  <si>
    <t>150-299</t>
  </si>
  <si>
    <t>300+</t>
  </si>
  <si>
    <t>Lab level of intensity titles</t>
  </si>
  <si>
    <t>Highly intensive</t>
  </si>
  <si>
    <t>Moderately intensive</t>
  </si>
  <si>
    <t>Non-intensive</t>
  </si>
  <si>
    <t>Classroom seating arrangement titles</t>
  </si>
  <si>
    <t>Movable chairs w/ tablet arms</t>
  </si>
  <si>
    <t>Fixed chairs w/ tablet arms</t>
  </si>
  <si>
    <t>Movable tables &amp; chairs</t>
  </si>
  <si>
    <t>Fixed table &amp; chairs</t>
  </si>
  <si>
    <t>Auditorium seating</t>
  </si>
  <si>
    <t>Classroom seating arrangement dropdown lists</t>
  </si>
  <si>
    <t>Yes/no dropdown list</t>
  </si>
  <si>
    <t>No</t>
  </si>
  <si>
    <t>Open</t>
  </si>
  <si>
    <t>Semi-Private</t>
  </si>
  <si>
    <t>Private</t>
  </si>
  <si>
    <t>Workspace Circulation Multiplier</t>
  </si>
  <si>
    <t>Open workspace count:</t>
  </si>
  <si>
    <t>Semi-private + private workspace count:</t>
  </si>
  <si>
    <t>Total count:</t>
  </si>
  <si>
    <t>Open percentage:</t>
  </si>
  <si>
    <t>Circulation multiplier:</t>
  </si>
  <si>
    <t>Occupant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</si>
</sst>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SF&quot;"/>
    <numFmt numFmtId="165" formatCode="#,##0\ &quot;NASF&quot;"/>
  </numFmts>
  <fonts count="24">
    <font>
      <sz val="11"/>
      <color theme="1"/>
      <name val="Calibri"/>
      <family val="2"/>
      <scheme val="minor"/>
    </font>
    <font>
      <b/>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b/>
      <sz val="11"/>
      <color rgb="FFFA7D00"/>
      <name val="Calibri"/>
      <family val="2"/>
      <scheme val="minor"/>
    </font>
    <font>
      <b/>
      <sz val="11"/>
      <name val="Calibri"/>
      <family val="2"/>
      <scheme val="minor"/>
    </font>
    <font>
      <i/>
      <sz val="11"/>
      <color rgb="FF7F7F7F"/>
      <name val="Calibri"/>
      <family val="2"/>
      <scheme val="minor"/>
    </font>
    <font>
      <b/>
      <sz val="15"/>
      <color theme="1"/>
      <name val="Calibri"/>
      <family val="2"/>
      <scheme val="minor"/>
    </font>
    <font>
      <b/>
      <i/>
      <sz val="11"/>
      <color rgb="FF7F7F7F"/>
      <name val="Calibri"/>
      <family val="2"/>
      <scheme val="minor"/>
    </font>
    <font>
      <sz val="11"/>
      <name val="Calibri"/>
      <family val="2"/>
      <scheme val="minor"/>
    </font>
    <font>
      <i/>
      <sz val="11"/>
      <color theme="0" tint="-0.499984740745262"/>
      <name val="Calibri"/>
      <family val="2"/>
      <scheme val="minor"/>
    </font>
    <font>
      <b/>
      <i/>
      <sz val="11"/>
      <color theme="1" tint="0.499984740745262"/>
      <name val="Calibri"/>
      <family val="2"/>
      <scheme val="minor"/>
    </font>
    <font>
      <b/>
      <i/>
      <sz val="11"/>
      <color theme="3"/>
      <name val="Calibri"/>
      <family val="2"/>
      <scheme val="minor"/>
    </font>
    <font>
      <b/>
      <i/>
      <sz val="15"/>
      <color theme="3"/>
      <name val="Calibri"/>
      <family val="2"/>
      <scheme val="minor"/>
    </font>
    <font>
      <b/>
      <i/>
      <sz val="11"/>
      <color theme="0" tint="-0.499984740745262"/>
      <name val="Calibri"/>
      <family val="2"/>
      <scheme val="minor"/>
    </font>
    <font>
      <b/>
      <i/>
      <u/>
      <sz val="11"/>
      <color theme="0" tint="-0.499984740745262"/>
      <name val="Calibri"/>
      <family val="2"/>
      <scheme val="minor"/>
    </font>
    <font>
      <sz val="9"/>
      <color indexed="81"/>
      <name val="Tahoma"/>
      <family val="2"/>
    </font>
    <font>
      <b/>
      <sz val="15"/>
      <color rgb="FF861F41"/>
      <name val="Calibri Light"/>
      <family val="2"/>
      <scheme val="major"/>
    </font>
    <font>
      <b/>
      <sz val="11"/>
      <color rgb="FF861F41"/>
      <name val="Calibri"/>
      <family val="2"/>
      <scheme val="minor"/>
    </font>
    <font>
      <b/>
      <sz val="15"/>
      <color theme="0"/>
      <name val="Calibri Light"/>
      <family val="2"/>
      <scheme val="major"/>
    </font>
    <font>
      <b/>
      <i/>
      <sz val="15"/>
      <color theme="0"/>
      <name val="Calibri Light"/>
      <family val="2"/>
      <scheme val="major"/>
    </font>
    <font>
      <b/>
      <i/>
      <sz val="11"/>
      <color theme="0" tint="-0.499984740745262"/>
      <name val="Calibri Light"/>
      <family val="2"/>
      <scheme val="major"/>
    </font>
    <font>
      <b/>
      <i/>
      <sz val="11"/>
      <color theme="0"/>
      <name val="Calibri Light"/>
      <family val="2"/>
      <scheme val="major"/>
    </font>
  </fonts>
  <fills count="10">
    <fill>
      <patternFill patternType="none"/>
    </fill>
    <fill>
      <patternFill patternType="gray125"/>
    </fill>
    <fill>
      <patternFill patternType="solid">
        <fgColor rgb="FFF2F2F2"/>
      </patternFill>
    </fill>
    <fill>
      <patternFill patternType="solid">
        <fgColor theme="7" tint="0.79998168889431442"/>
        <bgColor indexed="65"/>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2F0F2"/>
        <bgColor indexed="64"/>
      </patternFill>
    </fill>
    <fill>
      <patternFill patternType="solid">
        <fgColor rgb="FF861F41"/>
        <bgColor indexed="64"/>
      </patternFill>
    </fill>
    <fill>
      <patternFill patternType="solid">
        <fgColor theme="0" tint="-4.9989318521683403E-2"/>
        <bgColor indexed="64"/>
      </patternFill>
    </fill>
  </fills>
  <borders count="35">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double">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right/>
      <top/>
      <bottom style="double">
        <color theme="0" tint="-0.499984740745262"/>
      </bottom>
      <diagonal/>
    </border>
    <border>
      <left style="thin">
        <color theme="0" tint="-0.499984740745262"/>
      </left>
      <right/>
      <top/>
      <bottom style="dotted">
        <color indexed="64"/>
      </bottom>
      <diagonal/>
    </border>
    <border>
      <left/>
      <right/>
      <top/>
      <bottom style="dotted">
        <color indexed="64"/>
      </bottom>
      <diagonal/>
    </border>
    <border>
      <left/>
      <right style="thin">
        <color theme="0" tint="-0.499984740745262"/>
      </right>
      <top/>
      <bottom style="dotted">
        <color indexed="64"/>
      </bottom>
      <diagonal/>
    </border>
    <border>
      <left style="thin">
        <color theme="0" tint="-0.499984740745262"/>
      </left>
      <right/>
      <top style="dotted">
        <color indexed="64"/>
      </top>
      <bottom/>
      <diagonal/>
    </border>
    <border>
      <left/>
      <right/>
      <top style="dotted">
        <color indexed="64"/>
      </top>
      <bottom/>
      <diagonal/>
    </border>
    <border>
      <left/>
      <right style="thin">
        <color theme="0" tint="-0.499984740745262"/>
      </right>
      <top style="dotted">
        <color indexed="64"/>
      </top>
      <bottom/>
      <diagonal/>
    </border>
    <border>
      <left/>
      <right style="thin">
        <color theme="0" tint="-0.499984740745262"/>
      </right>
      <top style="thin">
        <color theme="0" tint="-0.499984740745262"/>
      </top>
      <bottom style="double">
        <color theme="0" tint="-0.499984740745262"/>
      </bottom>
      <diagonal/>
    </border>
    <border>
      <left/>
      <right/>
      <top/>
      <bottom style="thick">
        <color rgb="FFE87722"/>
      </bottom>
      <diagonal/>
    </border>
    <border>
      <left/>
      <right/>
      <top style="thick">
        <color rgb="FFE87722"/>
      </top>
      <bottom/>
      <diagonal/>
    </border>
    <border>
      <left/>
      <right/>
      <top style="double">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dotted">
        <color theme="0" tint="-0.499984740745262"/>
      </top>
      <bottom/>
      <diagonal/>
    </border>
    <border>
      <left/>
      <right style="thin">
        <color theme="0" tint="-0.499984740745262"/>
      </right>
      <top style="dotted">
        <color theme="0" tint="-0.499984740745262"/>
      </top>
      <bottom/>
      <diagonal/>
    </border>
  </borders>
  <cellStyleXfs count="7">
    <xf numFmtId="0" fontId="0" fillId="0" borderId="0"/>
    <xf numFmtId="0" fontId="3" fillId="0" borderId="1" applyNumberFormat="0" applyFill="0" applyAlignment="0" applyProtection="0"/>
    <xf numFmtId="0" fontId="4" fillId="0" borderId="0" applyNumberFormat="0" applyFill="0" applyBorder="0" applyAlignment="0" applyProtection="0"/>
    <xf numFmtId="0" fontId="5" fillId="2" borderId="2" applyNumberFormat="0" applyAlignment="0" applyProtection="0"/>
    <xf numFmtId="0" fontId="1" fillId="0" borderId="3" applyNumberFormat="0" applyFill="0" applyAlignment="0" applyProtection="0"/>
    <xf numFmtId="0" fontId="2" fillId="3" borderId="0" applyNumberFormat="0" applyBorder="0" applyAlignment="0" applyProtection="0"/>
    <xf numFmtId="0" fontId="7" fillId="0" borderId="0" applyNumberFormat="0" applyFill="0" applyBorder="0" applyAlignment="0" applyProtection="0"/>
  </cellStyleXfs>
  <cellXfs count="159">
    <xf numFmtId="0" fontId="0" fillId="0" borderId="0" xfId="0"/>
    <xf numFmtId="164" fontId="0" fillId="0" borderId="5" xfId="0" applyNumberFormat="1" applyBorder="1" applyAlignment="1">
      <alignment horizontal="center"/>
    </xf>
    <xf numFmtId="0" fontId="0" fillId="0" borderId="4" xfId="0" applyBorder="1"/>
    <xf numFmtId="0" fontId="0" fillId="0" borderId="10" xfId="0" applyBorder="1"/>
    <xf numFmtId="0" fontId="0" fillId="0" borderId="16" xfId="0" applyBorder="1"/>
    <xf numFmtId="0" fontId="0" fillId="0" borderId="17" xfId="0" applyBorder="1"/>
    <xf numFmtId="0" fontId="1" fillId="0" borderId="0" xfId="0" applyFont="1"/>
    <xf numFmtId="0" fontId="1" fillId="0" borderId="7" xfId="0" applyFont="1" applyBorder="1" applyAlignment="1">
      <alignment horizontal="center"/>
    </xf>
    <xf numFmtId="0" fontId="1" fillId="0" borderId="0" xfId="0" applyFont="1" applyAlignment="1">
      <alignment horizontal="center"/>
    </xf>
    <xf numFmtId="0" fontId="1" fillId="0" borderId="8" xfId="0" applyFont="1" applyBorder="1" applyAlignment="1">
      <alignment horizontal="center"/>
    </xf>
    <xf numFmtId="0" fontId="0" fillId="0" borderId="7" xfId="0" applyBorder="1"/>
    <xf numFmtId="0" fontId="0" fillId="0" borderId="8" xfId="0" applyBorder="1"/>
    <xf numFmtId="0" fontId="0" fillId="0" borderId="9" xfId="0" applyBorder="1"/>
    <xf numFmtId="0" fontId="12" fillId="0" borderId="5" xfId="2" applyFont="1" applyBorder="1" applyAlignment="1" applyProtection="1">
      <alignment horizontal="center" vertical="center" wrapText="1"/>
    </xf>
    <xf numFmtId="0" fontId="4" fillId="0" borderId="0" xfId="2" applyBorder="1" applyAlignment="1" applyProtection="1">
      <alignment horizontal="center" vertical="center" wrapText="1"/>
    </xf>
    <xf numFmtId="0" fontId="4" fillId="0" borderId="7" xfId="2" applyBorder="1" applyAlignment="1" applyProtection="1">
      <alignment horizontal="center" vertical="center" wrapText="1"/>
    </xf>
    <xf numFmtId="0" fontId="4" fillId="0" borderId="8" xfId="2" applyBorder="1" applyAlignment="1" applyProtection="1">
      <alignment horizontal="center" vertical="center" wrapText="1"/>
    </xf>
    <xf numFmtId="164" fontId="0" fillId="0" borderId="15" xfId="0" applyNumberFormat="1" applyBorder="1" applyAlignment="1">
      <alignment horizontal="center"/>
    </xf>
    <xf numFmtId="0" fontId="13" fillId="0" borderId="0" xfId="5" applyFont="1" applyFill="1" applyBorder="1" applyAlignment="1" applyProtection="1">
      <alignment vertical="center"/>
    </xf>
    <xf numFmtId="49" fontId="0" fillId="0" borderId="5" xfId="0" applyNumberFormat="1" applyBorder="1" applyAlignment="1">
      <alignment horizontal="center"/>
    </xf>
    <xf numFmtId="49" fontId="0" fillId="0" borderId="15" xfId="0" applyNumberFormat="1" applyBorder="1" applyAlignment="1">
      <alignment horizontal="center"/>
    </xf>
    <xf numFmtId="0" fontId="1" fillId="4" borderId="15" xfId="0" applyFont="1" applyFill="1" applyBorder="1" applyAlignment="1">
      <alignment horizontal="left"/>
    </xf>
    <xf numFmtId="164" fontId="6" fillId="5" borderId="5" xfId="3" applyNumberFormat="1" applyFont="1" applyFill="1" applyBorder="1" applyAlignment="1" applyProtection="1">
      <alignment horizontal="center"/>
    </xf>
    <xf numFmtId="164" fontId="6" fillId="0" borderId="5" xfId="3" applyNumberFormat="1" applyFont="1" applyFill="1" applyBorder="1" applyAlignment="1" applyProtection="1">
      <alignment horizontal="right"/>
    </xf>
    <xf numFmtId="164" fontId="6" fillId="0" borderId="5" xfId="3" applyNumberFormat="1" applyFont="1" applyFill="1" applyBorder="1" applyAlignment="1" applyProtection="1"/>
    <xf numFmtId="164" fontId="6" fillId="5" borderId="6" xfId="3" applyNumberFormat="1" applyFont="1" applyFill="1" applyBorder="1" applyAlignment="1" applyProtection="1"/>
    <xf numFmtId="0" fontId="0" fillId="0" borderId="5" xfId="0" applyBorder="1" applyAlignment="1">
      <alignment vertical="center"/>
    </xf>
    <xf numFmtId="164" fontId="0" fillId="0" borderId="5" xfId="0" applyNumberFormat="1" applyBorder="1" applyAlignment="1">
      <alignment vertical="center"/>
    </xf>
    <xf numFmtId="0" fontId="0" fillId="5" borderId="19" xfId="0" applyFill="1" applyBorder="1" applyAlignment="1">
      <alignment vertical="center"/>
    </xf>
    <xf numFmtId="164" fontId="1" fillId="5" borderId="6" xfId="0" applyNumberFormat="1" applyFont="1" applyFill="1" applyBorder="1" applyAlignment="1">
      <alignment vertical="center"/>
    </xf>
    <xf numFmtId="0" fontId="0" fillId="0" borderId="0" xfId="0" applyAlignment="1">
      <alignment vertical="center"/>
    </xf>
    <xf numFmtId="0" fontId="1" fillId="5" borderId="6" xfId="0" applyFont="1" applyFill="1" applyBorder="1" applyAlignment="1">
      <alignment horizontal="center"/>
    </xf>
    <xf numFmtId="0" fontId="0" fillId="5" borderId="18" xfId="0" applyFill="1" applyBorder="1"/>
    <xf numFmtId="164" fontId="1" fillId="0" borderId="5" xfId="0" applyNumberFormat="1" applyFont="1" applyBorder="1"/>
    <xf numFmtId="164" fontId="0" fillId="0" borderId="7" xfId="0" applyNumberFormat="1" applyBorder="1" applyAlignment="1">
      <alignment horizontal="center"/>
    </xf>
    <xf numFmtId="164" fontId="0" fillId="0" borderId="0" xfId="0" applyNumberFormat="1" applyAlignment="1">
      <alignment horizontal="center"/>
    </xf>
    <xf numFmtId="164" fontId="0" fillId="0" borderId="8" xfId="0" applyNumberFormat="1" applyBorder="1" applyAlignment="1">
      <alignment horizontal="center"/>
    </xf>
    <xf numFmtId="0" fontId="11" fillId="0" borderId="5" xfId="0" applyFont="1" applyBorder="1" applyAlignment="1">
      <alignment horizontal="center"/>
    </xf>
    <xf numFmtId="164" fontId="11" fillId="0" borderId="5" xfId="0" applyNumberFormat="1" applyFont="1" applyBorder="1" applyAlignment="1">
      <alignment horizontal="center"/>
    </xf>
    <xf numFmtId="164" fontId="0" fillId="0" borderId="9" xfId="0" applyNumberFormat="1" applyBorder="1" applyAlignment="1">
      <alignment horizontal="center"/>
    </xf>
    <xf numFmtId="164" fontId="0" fillId="0" borderId="4" xfId="0" applyNumberFormat="1" applyBorder="1" applyAlignment="1">
      <alignment horizontal="center"/>
    </xf>
    <xf numFmtId="164" fontId="0" fillId="0" borderId="10" xfId="0" applyNumberFormat="1" applyBorder="1" applyAlignment="1">
      <alignment horizontal="center"/>
    </xf>
    <xf numFmtId="164" fontId="1" fillId="5" borderId="6" xfId="0" applyNumberFormat="1" applyFont="1" applyFill="1" applyBorder="1"/>
    <xf numFmtId="0" fontId="0" fillId="5" borderId="19" xfId="0" applyFill="1" applyBorder="1"/>
    <xf numFmtId="0" fontId="1" fillId="5" borderId="6" xfId="4" applyNumberFormat="1" applyFill="1" applyBorder="1" applyAlignment="1" applyProtection="1">
      <alignment horizontal="center"/>
    </xf>
    <xf numFmtId="0" fontId="0" fillId="5" borderId="18" xfId="0" applyFill="1" applyBorder="1" applyAlignment="1">
      <alignment horizontal="center"/>
    </xf>
    <xf numFmtId="164" fontId="0" fillId="5" borderId="18" xfId="0" applyNumberFormat="1" applyFill="1" applyBorder="1" applyAlignment="1">
      <alignment horizontal="center"/>
    </xf>
    <xf numFmtId="164" fontId="1" fillId="5" borderId="6" xfId="4" applyNumberFormat="1" applyFill="1" applyBorder="1" applyAlignment="1" applyProtection="1"/>
    <xf numFmtId="0" fontId="1" fillId="5" borderId="18" xfId="4" applyFill="1" applyBorder="1" applyAlignment="1" applyProtection="1"/>
    <xf numFmtId="164" fontId="1" fillId="5" borderId="6" xfId="4" applyNumberFormat="1" applyFill="1" applyBorder="1" applyAlignment="1" applyProtection="1">
      <alignment horizontal="right"/>
    </xf>
    <xf numFmtId="0" fontId="0" fillId="0" borderId="17" xfId="0" applyBorder="1" applyAlignment="1">
      <alignment horizontal="left"/>
    </xf>
    <xf numFmtId="0" fontId="0" fillId="0" borderId="16" xfId="0" applyBorder="1" applyAlignment="1">
      <alignment horizontal="left"/>
    </xf>
    <xf numFmtId="0" fontId="1" fillId="5" borderId="21" xfId="4" applyFill="1" applyBorder="1" applyAlignment="1" applyProtection="1"/>
    <xf numFmtId="164" fontId="1" fillId="5" borderId="20" xfId="4" applyNumberFormat="1" applyFill="1" applyBorder="1" applyAlignment="1" applyProtection="1"/>
    <xf numFmtId="3" fontId="1" fillId="5" borderId="19" xfId="0" applyNumberFormat="1" applyFont="1" applyFill="1" applyBorder="1" applyAlignment="1">
      <alignment horizontal="center"/>
    </xf>
    <xf numFmtId="3" fontId="1" fillId="5" borderId="21" xfId="0" applyNumberFormat="1" applyFont="1" applyFill="1" applyBorder="1" applyAlignment="1">
      <alignment horizontal="center"/>
    </xf>
    <xf numFmtId="3" fontId="1" fillId="5" borderId="18" xfId="0" applyNumberFormat="1" applyFont="1" applyFill="1" applyBorder="1" applyAlignment="1">
      <alignment horizontal="center"/>
    </xf>
    <xf numFmtId="3" fontId="1" fillId="5" borderId="6" xfId="0" applyNumberFormat="1" applyFont="1" applyFill="1" applyBorder="1" applyAlignment="1">
      <alignment horizontal="center"/>
    </xf>
    <xf numFmtId="3" fontId="10" fillId="0" borderId="5" xfId="3" applyNumberFormat="1" applyFont="1" applyFill="1" applyBorder="1" applyAlignment="1" applyProtection="1">
      <alignment horizontal="center"/>
    </xf>
    <xf numFmtId="3" fontId="0" fillId="0" borderId="8" xfId="0" applyNumberFormat="1" applyBorder="1"/>
    <xf numFmtId="0" fontId="11" fillId="0" borderId="0" xfId="0" applyFont="1" applyAlignment="1">
      <alignment vertical="top"/>
    </xf>
    <xf numFmtId="0" fontId="0" fillId="0" borderId="0" xfId="0" applyAlignment="1">
      <alignment vertical="top" wrapText="1"/>
    </xf>
    <xf numFmtId="0" fontId="0" fillId="0" borderId="15" xfId="0" applyBorder="1" applyAlignment="1">
      <alignment horizontal="center" vertical="center"/>
    </xf>
    <xf numFmtId="9" fontId="0" fillId="0" borderId="8" xfId="0" applyNumberFormat="1" applyBorder="1"/>
    <xf numFmtId="0" fontId="0" fillId="0" borderId="11" xfId="0" applyBorder="1" applyAlignment="1">
      <alignment vertical="center"/>
    </xf>
    <xf numFmtId="0" fontId="0" fillId="6" borderId="5" xfId="0" applyFill="1" applyBorder="1" applyAlignment="1">
      <alignment horizontal="center" vertical="center"/>
    </xf>
    <xf numFmtId="0" fontId="0" fillId="5" borderId="28" xfId="0" applyFill="1" applyBorder="1" applyAlignment="1">
      <alignment vertical="center"/>
    </xf>
    <xf numFmtId="164" fontId="6" fillId="5" borderId="6" xfId="3" applyNumberFormat="1" applyFont="1" applyFill="1" applyBorder="1" applyAlignment="1" applyProtection="1">
      <alignment vertical="center"/>
    </xf>
    <xf numFmtId="165" fontId="1" fillId="5" borderId="6" xfId="0" applyNumberFormat="1" applyFont="1" applyFill="1" applyBorder="1" applyAlignment="1">
      <alignment vertical="center"/>
    </xf>
    <xf numFmtId="0" fontId="18" fillId="0" borderId="29" xfId="1" applyFont="1" applyFill="1" applyBorder="1" applyAlignment="1" applyProtection="1">
      <alignment vertical="center"/>
    </xf>
    <xf numFmtId="164" fontId="10" fillId="7" borderId="5" xfId="0" applyNumberFormat="1" applyFont="1" applyFill="1" applyBorder="1" applyAlignment="1" applyProtection="1">
      <alignment vertical="center"/>
      <protection locked="0"/>
    </xf>
    <xf numFmtId="0" fontId="19" fillId="0" borderId="5" xfId="0" applyFont="1" applyBorder="1" applyAlignment="1">
      <alignment horizontal="center" vertical="center"/>
    </xf>
    <xf numFmtId="0" fontId="0" fillId="0" borderId="30" xfId="0" applyBorder="1"/>
    <xf numFmtId="3" fontId="10" fillId="7" borderId="5" xfId="3" applyNumberFormat="1" applyFont="1" applyFill="1" applyBorder="1" applyAlignment="1" applyProtection="1">
      <alignment horizontal="center"/>
      <protection locked="0"/>
    </xf>
    <xf numFmtId="0" fontId="0" fillId="7" borderId="5" xfId="0" applyFill="1" applyBorder="1" applyAlignment="1" applyProtection="1">
      <alignment horizontal="center"/>
      <protection locked="0"/>
    </xf>
    <xf numFmtId="3" fontId="10" fillId="7" borderId="15" xfId="3" applyNumberFormat="1" applyFont="1" applyFill="1" applyBorder="1" applyAlignment="1" applyProtection="1">
      <alignment horizontal="center"/>
      <protection locked="0"/>
    </xf>
    <xf numFmtId="0" fontId="10" fillId="7" borderId="11" xfId="0" applyFont="1" applyFill="1" applyBorder="1" applyAlignment="1" applyProtection="1">
      <alignment horizontal="center"/>
      <protection locked="0"/>
    </xf>
    <xf numFmtId="0" fontId="0" fillId="7" borderId="5" xfId="0" applyFill="1" applyBorder="1" applyAlignment="1" applyProtection="1">
      <alignment horizontal="left"/>
      <protection locked="0"/>
    </xf>
    <xf numFmtId="0" fontId="19" fillId="0" borderId="5" xfId="2" applyFont="1" applyBorder="1" applyAlignment="1" applyProtection="1">
      <alignment horizontal="center" vertical="center"/>
    </xf>
    <xf numFmtId="0" fontId="19" fillId="0" borderId="5" xfId="2" applyFont="1" applyBorder="1" applyAlignment="1" applyProtection="1">
      <alignment horizontal="center" vertical="center" wrapText="1"/>
    </xf>
    <xf numFmtId="0" fontId="11" fillId="0" borderId="30" xfId="0" applyFont="1" applyBorder="1" applyAlignment="1">
      <alignment vertical="top"/>
    </xf>
    <xf numFmtId="0" fontId="14" fillId="0" borderId="8" xfId="5" applyFont="1" applyFill="1" applyBorder="1" applyAlignment="1" applyProtection="1">
      <alignment vertical="center"/>
    </xf>
    <xf numFmtId="0" fontId="0" fillId="0" borderId="31" xfId="0" applyBorder="1"/>
    <xf numFmtId="0" fontId="19" fillId="0" borderId="7" xfId="2" applyFont="1" applyFill="1" applyBorder="1" applyAlignment="1" applyProtection="1">
      <alignment horizontal="center" vertical="center"/>
    </xf>
    <xf numFmtId="0" fontId="19" fillId="0" borderId="16" xfId="2" applyFont="1" applyBorder="1" applyAlignment="1" applyProtection="1">
      <alignment horizontal="center" vertical="center" wrapText="1"/>
    </xf>
    <xf numFmtId="0" fontId="19" fillId="0" borderId="16" xfId="2" applyFont="1" applyBorder="1" applyAlignment="1" applyProtection="1">
      <alignment horizontal="center" vertical="center"/>
    </xf>
    <xf numFmtId="0" fontId="19" fillId="0" borderId="7" xfId="2" applyFont="1" applyFill="1" applyBorder="1" applyAlignment="1" applyProtection="1">
      <alignment horizontal="center" vertical="center" wrapText="1"/>
    </xf>
    <xf numFmtId="0" fontId="19" fillId="0" borderId="11" xfId="2" applyFont="1" applyFill="1" applyBorder="1" applyAlignment="1" applyProtection="1">
      <alignment horizontal="center" vertical="center" wrapText="1"/>
    </xf>
    <xf numFmtId="0" fontId="19" fillId="0" borderId="5" xfId="2" applyFont="1" applyFill="1" applyBorder="1" applyAlignment="1" applyProtection="1">
      <alignment horizontal="center" vertical="center" wrapText="1"/>
    </xf>
    <xf numFmtId="0" fontId="19" fillId="0" borderId="5" xfId="0" applyFont="1" applyBorder="1" applyAlignment="1">
      <alignment horizontal="center" vertical="center" wrapText="1"/>
    </xf>
    <xf numFmtId="0" fontId="0" fillId="5" borderId="18" xfId="0" applyFill="1" applyBorder="1" applyAlignment="1">
      <alignment vertical="center"/>
    </xf>
    <xf numFmtId="0" fontId="0" fillId="7" borderId="15" xfId="0" applyFill="1" applyBorder="1" applyAlignment="1" applyProtection="1">
      <alignment horizontal="center" vertical="center"/>
      <protection locked="0"/>
    </xf>
    <xf numFmtId="0" fontId="0" fillId="9" borderId="5" xfId="0" applyFill="1" applyBorder="1" applyProtection="1">
      <protection locked="0"/>
    </xf>
    <xf numFmtId="0" fontId="0" fillId="0" borderId="5" xfId="0" applyBorder="1"/>
    <xf numFmtId="0" fontId="0" fillId="5" borderId="6" xfId="0" applyFill="1" applyBorder="1" applyAlignment="1">
      <alignment horizontal="center"/>
    </xf>
    <xf numFmtId="0" fontId="0" fillId="0" borderId="5" xfId="0" applyBorder="1" applyAlignment="1">
      <alignment horizontal="center"/>
    </xf>
    <xf numFmtId="0" fontId="0" fillId="0" borderId="13" xfId="0" applyBorder="1"/>
    <xf numFmtId="3" fontId="1" fillId="5" borderId="19" xfId="0" applyNumberFormat="1" applyFont="1" applyFill="1" applyBorder="1"/>
    <xf numFmtId="3" fontId="10" fillId="9" borderId="5" xfId="3" applyNumberFormat="1" applyFont="1" applyFill="1" applyBorder="1" applyAlignment="1" applyProtection="1">
      <alignment horizontal="center"/>
      <protection locked="0"/>
    </xf>
    <xf numFmtId="0" fontId="1" fillId="5" borderId="18" xfId="0" applyFont="1" applyFill="1" applyBorder="1"/>
    <xf numFmtId="0" fontId="0" fillId="9" borderId="5" xfId="0" applyFill="1" applyBorder="1" applyAlignment="1" applyProtection="1">
      <alignment shrinkToFit="1"/>
      <protection locked="0"/>
    </xf>
    <xf numFmtId="3" fontId="10" fillId="7" borderId="5" xfId="3" applyNumberFormat="1" applyFont="1" applyFill="1" applyBorder="1" applyAlignment="1" applyProtection="1">
      <alignment shrinkToFit="1"/>
      <protection locked="0"/>
    </xf>
    <xf numFmtId="0" fontId="0" fillId="9" borderId="5" xfId="0" applyFill="1" applyBorder="1" applyAlignment="1" applyProtection="1">
      <alignment horizontal="left" shrinkToFit="1"/>
      <protection locked="0"/>
    </xf>
    <xf numFmtId="0" fontId="0" fillId="7" borderId="5" xfId="0" applyFill="1" applyBorder="1" applyAlignment="1" applyProtection="1">
      <alignment horizontal="left" vertical="center" shrinkToFit="1"/>
      <protection locked="0"/>
    </xf>
    <xf numFmtId="0" fontId="0" fillId="7" borderId="12"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8" xfId="0" applyFill="1" applyBorder="1" applyAlignment="1" applyProtection="1">
      <alignment vertical="top" wrapText="1"/>
      <protection locked="0"/>
    </xf>
    <xf numFmtId="0" fontId="0" fillId="7" borderId="9" xfId="0" applyFill="1" applyBorder="1" applyAlignment="1" applyProtection="1">
      <alignment vertical="top" wrapText="1"/>
      <protection locked="0"/>
    </xf>
    <xf numFmtId="0" fontId="0" fillId="7" borderId="4" xfId="0" applyFill="1" applyBorder="1" applyAlignment="1" applyProtection="1">
      <alignment vertical="top" wrapText="1"/>
      <protection locked="0"/>
    </xf>
    <xf numFmtId="0" fontId="0" fillId="7" borderId="10" xfId="0" applyFill="1" applyBorder="1" applyAlignment="1" applyProtection="1">
      <alignment vertical="top" wrapText="1"/>
      <protection locked="0"/>
    </xf>
    <xf numFmtId="0" fontId="20" fillId="8" borderId="11" xfId="5" applyFont="1" applyFill="1" applyBorder="1" applyAlignment="1" applyProtection="1">
      <alignment horizontal="center" vertical="center"/>
    </xf>
    <xf numFmtId="0" fontId="20" fillId="8" borderId="32" xfId="5" applyFont="1" applyFill="1" applyBorder="1" applyAlignment="1" applyProtection="1">
      <alignment horizontal="center" vertical="center"/>
    </xf>
    <xf numFmtId="3" fontId="8" fillId="5" borderId="11" xfId="0" applyNumberFormat="1" applyFont="1" applyFill="1" applyBorder="1" applyAlignment="1">
      <alignment horizontal="center" vertical="center"/>
    </xf>
    <xf numFmtId="3" fontId="8" fillId="5" borderId="32" xfId="0" applyNumberFormat="1" applyFont="1" applyFill="1" applyBorder="1" applyAlignment="1">
      <alignment horizontal="center" vertical="center"/>
    </xf>
    <xf numFmtId="0" fontId="18" fillId="7" borderId="29" xfId="1" applyFont="1" applyFill="1" applyBorder="1" applyAlignment="1" applyProtection="1">
      <alignment horizontal="left" vertical="center"/>
      <protection locked="0"/>
    </xf>
    <xf numFmtId="0" fontId="20" fillId="8" borderId="5" xfId="5" applyFont="1" applyFill="1" applyBorder="1" applyAlignment="1" applyProtection="1">
      <alignment horizontal="center" vertical="center"/>
    </xf>
    <xf numFmtId="0" fontId="20" fillId="8" borderId="5" xfId="1" applyFont="1" applyFill="1" applyBorder="1" applyAlignment="1" applyProtection="1">
      <alignment horizontal="center"/>
    </xf>
    <xf numFmtId="0" fontId="22" fillId="0" borderId="11" xfId="1" applyFont="1" applyFill="1" applyBorder="1" applyAlignment="1" applyProtection="1">
      <alignment horizontal="center" wrapText="1"/>
    </xf>
    <xf numFmtId="0" fontId="23" fillId="0" borderId="32" xfId="1" applyFont="1" applyFill="1" applyBorder="1" applyAlignment="1" applyProtection="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5" fillId="0" borderId="12" xfId="0" applyFont="1" applyBorder="1" applyAlignment="1">
      <alignment horizontal="center" wrapText="1"/>
    </xf>
    <xf numFmtId="0" fontId="15" fillId="0" borderId="14" xfId="0" applyFont="1" applyBorder="1" applyAlignment="1">
      <alignment horizontal="center" wrapText="1"/>
    </xf>
    <xf numFmtId="0" fontId="15" fillId="0" borderId="7" xfId="0" applyFont="1" applyBorder="1" applyAlignment="1">
      <alignment horizontal="center" wrapText="1"/>
    </xf>
    <xf numFmtId="0" fontId="15" fillId="0" borderId="8" xfId="0" applyFont="1" applyBorder="1" applyAlignment="1">
      <alignment horizontal="center" wrapText="1"/>
    </xf>
    <xf numFmtId="0" fontId="11" fillId="0" borderId="33" xfId="0" applyFont="1" applyBorder="1" applyAlignment="1">
      <alignment horizontal="center"/>
    </xf>
    <xf numFmtId="0" fontId="11" fillId="0" borderId="34" xfId="0" applyFont="1" applyBorder="1" applyAlignment="1">
      <alignment horizontal="center"/>
    </xf>
    <xf numFmtId="0" fontId="20" fillId="8" borderId="4" xfId="1" applyFont="1" applyFill="1" applyBorder="1" applyAlignment="1" applyProtection="1">
      <alignment horizontal="center"/>
    </xf>
    <xf numFmtId="0" fontId="20" fillId="8" borderId="10" xfId="1" applyFont="1" applyFill="1" applyBorder="1" applyAlignment="1" applyProtection="1">
      <alignment horizontal="center"/>
    </xf>
    <xf numFmtId="0" fontId="7" fillId="0" borderId="25" xfId="6" applyFill="1" applyBorder="1" applyAlignment="1" applyProtection="1">
      <alignment vertical="center" wrapText="1"/>
    </xf>
    <xf numFmtId="0" fontId="7" fillId="0" borderId="26" xfId="6" applyFill="1" applyBorder="1" applyAlignment="1" applyProtection="1">
      <alignment vertical="center" wrapText="1"/>
    </xf>
    <xf numFmtId="0" fontId="7" fillId="0" borderId="27" xfId="6" applyFill="1" applyBorder="1" applyAlignment="1" applyProtection="1">
      <alignment vertical="center" wrapText="1"/>
    </xf>
    <xf numFmtId="0" fontId="7" fillId="0" borderId="9" xfId="6" applyFill="1" applyBorder="1" applyAlignment="1" applyProtection="1">
      <alignment vertical="center" wrapText="1"/>
    </xf>
    <xf numFmtId="0" fontId="7" fillId="0" borderId="4" xfId="6" applyFill="1" applyBorder="1" applyAlignment="1" applyProtection="1">
      <alignment vertical="center" wrapText="1"/>
    </xf>
    <xf numFmtId="0" fontId="7" fillId="0" borderId="10" xfId="6" applyFill="1" applyBorder="1" applyAlignment="1" applyProtection="1">
      <alignment vertical="center" wrapText="1"/>
    </xf>
    <xf numFmtId="0" fontId="21" fillId="8" borderId="5" xfId="5" applyFont="1" applyFill="1" applyBorder="1" applyAlignment="1" applyProtection="1">
      <alignment horizontal="center" vertical="center"/>
    </xf>
    <xf numFmtId="0" fontId="7" fillId="0" borderId="12" xfId="6" applyFill="1" applyBorder="1" applyAlignment="1" applyProtection="1">
      <alignment horizontal="left" vertical="center" wrapText="1"/>
    </xf>
    <xf numFmtId="0" fontId="7" fillId="0" borderId="13" xfId="6" applyFill="1" applyBorder="1" applyAlignment="1" applyProtection="1">
      <alignment horizontal="left" vertical="center" wrapText="1"/>
    </xf>
    <xf numFmtId="0" fontId="7" fillId="0" borderId="14" xfId="6" applyFill="1" applyBorder="1" applyAlignment="1" applyProtection="1">
      <alignment horizontal="left" vertical="center" wrapText="1"/>
    </xf>
    <xf numFmtId="0" fontId="7" fillId="0" borderId="7" xfId="6" applyFill="1" applyBorder="1" applyAlignment="1" applyProtection="1">
      <alignment horizontal="left" vertical="center" wrapText="1"/>
    </xf>
    <xf numFmtId="0" fontId="7" fillId="0" borderId="0" xfId="6" applyFill="1" applyBorder="1" applyAlignment="1" applyProtection="1">
      <alignment horizontal="left" vertical="center" wrapText="1"/>
    </xf>
    <xf numFmtId="0" fontId="7" fillId="0" borderId="8" xfId="6" applyFill="1" applyBorder="1" applyAlignment="1" applyProtection="1">
      <alignment horizontal="left" vertical="center" wrapText="1"/>
    </xf>
    <xf numFmtId="0" fontId="7" fillId="0" borderId="7" xfId="6" applyFill="1" applyBorder="1" applyAlignment="1" applyProtection="1">
      <alignment vertical="center" wrapText="1"/>
    </xf>
    <xf numFmtId="0" fontId="7" fillId="0" borderId="0" xfId="6" applyFill="1" applyBorder="1" applyAlignment="1" applyProtection="1">
      <alignment vertical="center" wrapText="1"/>
    </xf>
    <xf numFmtId="0" fontId="7" fillId="0" borderId="8" xfId="6" applyFill="1" applyBorder="1" applyAlignment="1" applyProtection="1">
      <alignment vertical="center" wrapText="1"/>
    </xf>
    <xf numFmtId="0" fontId="7" fillId="0" borderId="22" xfId="6" applyFill="1" applyBorder="1" applyAlignment="1" applyProtection="1">
      <alignment vertical="center" wrapText="1"/>
    </xf>
    <xf numFmtId="0" fontId="7" fillId="0" borderId="23" xfId="6" applyFill="1" applyBorder="1" applyAlignment="1" applyProtection="1">
      <alignment vertical="center" wrapText="1"/>
    </xf>
    <xf numFmtId="0" fontId="7" fillId="0" borderId="24" xfId="6" applyFill="1" applyBorder="1" applyAlignment="1" applyProtection="1">
      <alignment vertical="center" wrapText="1"/>
    </xf>
    <xf numFmtId="0" fontId="13" fillId="0" borderId="13" xfId="1" applyFont="1" applyFill="1" applyBorder="1" applyAlignment="1" applyProtection="1">
      <alignment horizontal="center"/>
    </xf>
    <xf numFmtId="0" fontId="1" fillId="4" borderId="12" xfId="0" applyFont="1" applyFill="1" applyBorder="1" applyAlignment="1">
      <alignment horizontal="left"/>
    </xf>
    <xf numFmtId="0" fontId="1" fillId="4" borderId="13" xfId="0" applyFont="1" applyFill="1" applyBorder="1" applyAlignment="1">
      <alignment horizontal="left"/>
    </xf>
    <xf numFmtId="0" fontId="1" fillId="4" borderId="14" xfId="0" applyFont="1" applyFill="1" applyBorder="1" applyAlignment="1">
      <alignment horizontal="left"/>
    </xf>
    <xf numFmtId="0" fontId="1" fillId="4" borderId="12" xfId="0" applyFont="1" applyFill="1" applyBorder="1" applyAlignment="1"/>
    <xf numFmtId="0" fontId="1" fillId="4" borderId="14" xfId="0" applyFont="1" applyFill="1" applyBorder="1" applyAlignment="1"/>
  </cellXfs>
  <cellStyles count="7">
    <cellStyle name="20% - Accent4" xfId="5" builtinId="42"/>
    <cellStyle name="Calculation" xfId="3" builtinId="22"/>
    <cellStyle name="Explanatory Text" xfId="6" builtinId="53"/>
    <cellStyle name="Heading 1" xfId="1" builtinId="16"/>
    <cellStyle name="Heading 4" xfId="2" builtinId="19"/>
    <cellStyle name="Normal" xfId="0" builtinId="0"/>
    <cellStyle name="Total" xfId="4" builtinId="25"/>
  </cellStyles>
  <dxfs count="0"/>
  <tableStyles count="0" defaultTableStyle="TableStyleMedium2" defaultPivotStyle="PivotStyleLight16"/>
  <colors>
    <mruColors>
      <color rgb="FF861F41"/>
      <color rgb="FFF2F0F2"/>
      <color rgb="FF75787B"/>
      <color rgb="FFF8D2B6"/>
      <color rgb="FF003C71"/>
      <color rgb="FFD7D2CB"/>
      <color rgb="FFE87722"/>
      <color rgb="FF508590"/>
      <color rgb="FFE5E1E6"/>
      <color rgb="FFF6C7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
  <sheetViews>
    <sheetView showGridLines="0" showZeros="0" tabSelected="1" zoomScaleNormal="100" zoomScalePageLayoutView="70" workbookViewId="0">
      <selection activeCell="B1" sqref="B1:J1"/>
    </sheetView>
  </sheetViews>
  <sheetFormatPr defaultColWidth="9.140625" defaultRowHeight="15"/>
  <cols>
    <col min="1" max="1" width="25.140625" customWidth="1"/>
    <col min="2" max="2" width="14.28515625" customWidth="1"/>
    <col min="4" max="4" width="17" bestFit="1" customWidth="1"/>
    <col min="5" max="5" width="11.140625" customWidth="1"/>
    <col min="6" max="6" width="20.28515625" bestFit="1" customWidth="1"/>
    <col min="7" max="7" width="13" customWidth="1"/>
    <col min="8" max="8" width="9.140625" customWidth="1"/>
    <col min="9" max="9" width="12.5703125" customWidth="1"/>
    <col min="10" max="10" width="54.7109375" customWidth="1"/>
  </cols>
  <sheetData>
    <row r="1" spans="1:10" ht="33.75" customHeight="1" thickBot="1">
      <c r="A1" s="69" t="s">
        <v>0</v>
      </c>
      <c r="B1" s="117"/>
      <c r="C1" s="117"/>
      <c r="D1" s="117"/>
      <c r="E1" s="117"/>
      <c r="F1" s="117"/>
      <c r="G1" s="117"/>
      <c r="H1" s="117"/>
      <c r="I1" s="117"/>
      <c r="J1" s="117"/>
    </row>
    <row r="2" spans="1:10" ht="33.75" customHeight="1" thickTop="1">
      <c r="A2" s="60" t="s">
        <v>1</v>
      </c>
      <c r="B2" s="80"/>
      <c r="C2" s="60"/>
      <c r="D2" s="80"/>
      <c r="E2" s="80"/>
      <c r="F2" s="80"/>
      <c r="G2" s="80"/>
      <c r="H2" s="60"/>
      <c r="I2" s="80"/>
      <c r="J2" s="80"/>
    </row>
    <row r="3" spans="1:10" ht="19.5" customHeight="1">
      <c r="A3" s="118" t="s">
        <v>2</v>
      </c>
      <c r="B3" s="118"/>
      <c r="C3" s="18"/>
      <c r="D3" s="118" t="s">
        <v>3</v>
      </c>
      <c r="E3" s="118"/>
      <c r="F3" s="118"/>
      <c r="G3" s="118"/>
      <c r="I3" s="118" t="s">
        <v>4</v>
      </c>
      <c r="J3" s="118"/>
    </row>
    <row r="4" spans="1:10" ht="19.5" customHeight="1">
      <c r="A4" s="71" t="s">
        <v>5</v>
      </c>
      <c r="B4" s="71" t="s">
        <v>6</v>
      </c>
      <c r="D4" s="71" t="s">
        <v>5</v>
      </c>
      <c r="E4" s="71" t="s">
        <v>7</v>
      </c>
      <c r="F4" s="71" t="s">
        <v>8</v>
      </c>
      <c r="G4" s="71" t="s">
        <v>6</v>
      </c>
      <c r="I4" s="71" t="s">
        <v>9</v>
      </c>
      <c r="J4" s="71" t="s">
        <v>10</v>
      </c>
    </row>
    <row r="5" spans="1:10" ht="19.5" customHeight="1">
      <c r="A5" s="26" t="s">
        <v>11</v>
      </c>
      <c r="B5" s="27">
        <f>Workspace!F32</f>
        <v>0</v>
      </c>
      <c r="D5" s="26" t="s">
        <v>12</v>
      </c>
      <c r="E5" s="91" t="s">
        <v>13</v>
      </c>
      <c r="F5" s="62">
        <f>_references!B35</f>
        <v>0.4</v>
      </c>
      <c r="G5" s="27">
        <f>IF(E5 = "Yes", SUM(B5:B7)*F5,)</f>
        <v>0</v>
      </c>
      <c r="H5" s="5"/>
      <c r="I5" s="70"/>
      <c r="J5" s="103"/>
    </row>
    <row r="6" spans="1:10" ht="19.5" customHeight="1">
      <c r="A6" s="26" t="s">
        <v>14</v>
      </c>
      <c r="B6" s="27">
        <f>Workspace!L15</f>
        <v>0</v>
      </c>
      <c r="D6" s="64" t="s">
        <v>15</v>
      </c>
      <c r="E6" s="91" t="s">
        <v>13</v>
      </c>
      <c r="F6" s="65">
        <v>0.4</v>
      </c>
      <c r="G6" s="27">
        <f>IF(E6 = "Yes", SUM(B8)*F6,)</f>
        <v>0</v>
      </c>
      <c r="H6" s="5"/>
      <c r="I6" s="70"/>
      <c r="J6" s="103"/>
    </row>
    <row r="7" spans="1:10" ht="19.5" customHeight="1">
      <c r="A7" s="26" t="s">
        <v>16</v>
      </c>
      <c r="B7" s="27">
        <f>Workspace!O5</f>
        <v>0</v>
      </c>
      <c r="D7" s="64" t="s">
        <v>17</v>
      </c>
      <c r="E7" s="91" t="s">
        <v>13</v>
      </c>
      <c r="F7" s="65">
        <v>0.4</v>
      </c>
      <c r="G7" s="27">
        <f>IF(E7 = "Yes", SUM(B9:B10)*F7,)</f>
        <v>0</v>
      </c>
      <c r="I7" s="70"/>
      <c r="J7" s="103"/>
    </row>
    <row r="8" spans="1:10" ht="19.5" customHeight="1">
      <c r="A8" s="26" t="s">
        <v>15</v>
      </c>
      <c r="B8" s="27">
        <f>Workspace!T10</f>
        <v>0</v>
      </c>
      <c r="D8" s="64" t="s">
        <v>18</v>
      </c>
      <c r="E8" s="91" t="s">
        <v>13</v>
      </c>
      <c r="F8" s="65">
        <v>0.4</v>
      </c>
      <c r="G8" s="27">
        <f>IF(E8 = "Yes", SUM(B11)*F8,)</f>
        <v>0</v>
      </c>
      <c r="I8" s="70"/>
      <c r="J8" s="103"/>
    </row>
    <row r="9" spans="1:10" ht="19.5" customHeight="1">
      <c r="A9" s="26" t="s">
        <v>19</v>
      </c>
      <c r="B9" s="27">
        <f>Labs!E27</f>
        <v>0</v>
      </c>
      <c r="D9" s="26" t="s">
        <v>4</v>
      </c>
      <c r="E9" s="91" t="s">
        <v>13</v>
      </c>
      <c r="F9" s="65">
        <v>0.4</v>
      </c>
      <c r="G9" s="27">
        <f>IF(E9 = "Yes", I23*F9,)</f>
        <v>0</v>
      </c>
      <c r="I9" s="70"/>
      <c r="J9" s="103"/>
    </row>
    <row r="10" spans="1:10" ht="19.5" customHeight="1" thickBot="1">
      <c r="A10" s="26" t="s">
        <v>20</v>
      </c>
      <c r="B10" s="27">
        <f>Labs!K27</f>
        <v>0</v>
      </c>
      <c r="D10" s="28"/>
      <c r="E10" s="90"/>
      <c r="F10" s="66"/>
      <c r="G10" s="67">
        <f>SUM(G5:G9)</f>
        <v>0</v>
      </c>
      <c r="I10" s="70"/>
      <c r="J10" s="103"/>
    </row>
    <row r="11" spans="1:10" ht="19.5" customHeight="1" thickTop="1">
      <c r="A11" s="26" t="s">
        <v>21</v>
      </c>
      <c r="B11" s="27">
        <f>'Multipurpose &amp; Classrooms'!E30</f>
        <v>0</v>
      </c>
      <c r="I11" s="70"/>
      <c r="J11" s="103"/>
    </row>
    <row r="12" spans="1:10" ht="19.5" customHeight="1" thickBot="1">
      <c r="A12" s="28"/>
      <c r="B12" s="68">
        <f>SUM(B5:B11)</f>
        <v>0</v>
      </c>
      <c r="I12" s="70"/>
      <c r="J12" s="103"/>
    </row>
    <row r="13" spans="1:10" ht="19.5" customHeight="1" thickTop="1">
      <c r="I13" s="70"/>
      <c r="J13" s="103"/>
    </row>
    <row r="14" spans="1:10" ht="19.5" customHeight="1">
      <c r="A14" s="118" t="s">
        <v>22</v>
      </c>
      <c r="B14" s="118"/>
      <c r="C14" s="118"/>
      <c r="D14" s="118"/>
      <c r="E14" s="118"/>
      <c r="F14" s="118"/>
      <c r="G14" s="118"/>
      <c r="H14" s="81"/>
      <c r="I14" s="70"/>
      <c r="J14" s="103"/>
    </row>
    <row r="15" spans="1:10" ht="19.5" customHeight="1">
      <c r="A15" s="104"/>
      <c r="B15" s="105"/>
      <c r="C15" s="105"/>
      <c r="D15" s="105"/>
      <c r="E15" s="105"/>
      <c r="F15" s="105"/>
      <c r="G15" s="106"/>
      <c r="H15" s="61"/>
      <c r="I15" s="70"/>
      <c r="J15" s="103"/>
    </row>
    <row r="16" spans="1:10" ht="19.5" customHeight="1">
      <c r="A16" s="107"/>
      <c r="B16" s="108"/>
      <c r="C16" s="108"/>
      <c r="D16" s="108"/>
      <c r="E16" s="108"/>
      <c r="F16" s="108"/>
      <c r="G16" s="109"/>
      <c r="H16" s="61"/>
      <c r="I16" s="70"/>
      <c r="J16" s="103"/>
    </row>
    <row r="17" spans="1:10" ht="19.5" customHeight="1">
      <c r="A17" s="107"/>
      <c r="B17" s="108"/>
      <c r="C17" s="108"/>
      <c r="D17" s="108"/>
      <c r="E17" s="108"/>
      <c r="F17" s="108"/>
      <c r="G17" s="109"/>
      <c r="H17" s="61"/>
      <c r="I17" s="70"/>
      <c r="J17" s="103"/>
    </row>
    <row r="18" spans="1:10" ht="19.5" customHeight="1">
      <c r="A18" s="107"/>
      <c r="B18" s="108"/>
      <c r="C18" s="108"/>
      <c r="D18" s="108"/>
      <c r="E18" s="108"/>
      <c r="F18" s="108"/>
      <c r="G18" s="109"/>
      <c r="H18" s="61"/>
      <c r="I18" s="70"/>
      <c r="J18" s="103"/>
    </row>
    <row r="19" spans="1:10" ht="19.5" customHeight="1">
      <c r="A19" s="107"/>
      <c r="B19" s="108"/>
      <c r="C19" s="108"/>
      <c r="D19" s="108"/>
      <c r="E19" s="108"/>
      <c r="F19" s="108"/>
      <c r="G19" s="109"/>
      <c r="H19" s="61"/>
      <c r="I19" s="70"/>
      <c r="J19" s="103"/>
    </row>
    <row r="20" spans="1:10" ht="19.5" customHeight="1">
      <c r="A20" s="107"/>
      <c r="B20" s="108"/>
      <c r="C20" s="108"/>
      <c r="D20" s="108"/>
      <c r="E20" s="108"/>
      <c r="F20" s="108"/>
      <c r="G20" s="109"/>
      <c r="H20" s="61"/>
      <c r="I20" s="70"/>
      <c r="J20" s="103"/>
    </row>
    <row r="21" spans="1:10" ht="19.5" customHeight="1">
      <c r="A21" s="107"/>
      <c r="B21" s="108"/>
      <c r="C21" s="108"/>
      <c r="D21" s="108"/>
      <c r="E21" s="108"/>
      <c r="F21" s="108"/>
      <c r="G21" s="109"/>
      <c r="H21" s="61"/>
      <c r="I21" s="70"/>
      <c r="J21" s="103"/>
    </row>
    <row r="22" spans="1:10" ht="19.5" customHeight="1">
      <c r="A22" s="107"/>
      <c r="B22" s="108"/>
      <c r="C22" s="108"/>
      <c r="D22" s="108"/>
      <c r="E22" s="108"/>
      <c r="F22" s="108"/>
      <c r="G22" s="109"/>
      <c r="H22" s="61"/>
      <c r="I22" s="70"/>
      <c r="J22" s="103"/>
    </row>
    <row r="23" spans="1:10" ht="19.5" customHeight="1" thickBot="1">
      <c r="A23" s="107"/>
      <c r="B23" s="108"/>
      <c r="C23" s="108"/>
      <c r="D23" s="108"/>
      <c r="E23" s="108"/>
      <c r="F23" s="108"/>
      <c r="G23" s="109"/>
      <c r="H23" s="61"/>
      <c r="I23" s="29">
        <f>SUM(I5:I22)</f>
        <v>0</v>
      </c>
      <c r="J23" s="29"/>
    </row>
    <row r="24" spans="1:10" ht="24" customHeight="1" thickTop="1">
      <c r="A24" s="107"/>
      <c r="B24" s="108"/>
      <c r="C24" s="108"/>
      <c r="D24" s="108"/>
      <c r="E24" s="108"/>
      <c r="F24" s="108"/>
      <c r="G24" s="109"/>
      <c r="J24" s="82"/>
    </row>
    <row r="25" spans="1:10" ht="19.5" customHeight="1">
      <c r="A25" s="107"/>
      <c r="B25" s="108"/>
      <c r="C25" s="108"/>
      <c r="D25" s="108"/>
      <c r="E25" s="108"/>
      <c r="F25" s="108"/>
      <c r="G25" s="109"/>
      <c r="I25" s="113" t="s">
        <v>23</v>
      </c>
      <c r="J25" s="114"/>
    </row>
    <row r="26" spans="1:10" ht="42.75" customHeight="1">
      <c r="A26" s="110"/>
      <c r="B26" s="111"/>
      <c r="C26" s="111"/>
      <c r="D26" s="111"/>
      <c r="E26" s="111"/>
      <c r="F26" s="111"/>
      <c r="G26" s="112"/>
      <c r="I26" s="115" t="str">
        <f>IF(G10&lt;&gt;0, TEXT(SUM(B12,G10,I23), "#,##0") &amp; " NUSF", TEXT(SUM(B12,G10,I23), "#,##0") &amp; " NASF")</f>
        <v>0 NASF</v>
      </c>
      <c r="J26" s="116"/>
    </row>
  </sheetData>
  <sheetProtection sheet="1" selectLockedCells="1"/>
  <mergeCells count="8">
    <mergeCell ref="A15:G26"/>
    <mergeCell ref="I25:J25"/>
    <mergeCell ref="I26:J26"/>
    <mergeCell ref="B1:J1"/>
    <mergeCell ref="A3:B3"/>
    <mergeCell ref="I3:J3"/>
    <mergeCell ref="A14:G14"/>
    <mergeCell ref="D3:G3"/>
  </mergeCells>
  <dataValidations disablePrompts="1" count="2">
    <dataValidation type="custom" allowBlank="1" showInputMessage="1" showErrorMessage="1" error="Please only enter a numerical value, such as &quot;2000&quot; or &quot;-2000&quot;, without including units." sqref="I5:I22" xr:uid="{00000000-0002-0000-0000-000000000000}">
      <formula1>ISNUMBER(I5)</formula1>
    </dataValidation>
    <dataValidation showInputMessage="1" showErrorMessage="1" sqref="F5" xr:uid="{00000000-0002-0000-0000-000001000000}"/>
  </dataValidations>
  <printOptions horizontalCentered="1"/>
  <pageMargins left="0.7" right="0.7" top="1.3" bottom="0.75" header="0.3" footer="0.3"/>
  <pageSetup scale="65" orientation="landscape" r:id="rId1"/>
  <headerFooter scaleWithDoc="0">
    <oddHeader>&amp;C&amp;"+,Bold"&amp;14&amp;K861F41VT SQUARE FOOTAGE CALCULATOR&amp;"+,Regular"&amp;K01+000
Summary</oddHeader>
    <oddFooter>&amp;L&amp;"-,Italic"&amp;8&amp;K00-011v5.1
&amp;"-,Regular"&amp;11&amp;K861F41Office of University Planning&amp;R&amp;G</oddFooter>
  </headerFooter>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Invalid input" error="Please select an item from the drop-down list." xr:uid="{00000000-0002-0000-0000-000002000000}">
          <x14:formula1>
            <xm:f>_references!$A$22:$A$23</xm:f>
          </x14:formula1>
          <xm:sqref>E5:E9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5"/>
  <sheetViews>
    <sheetView showGridLines="0" showZeros="0" zoomScaleNormal="100" workbookViewId="0">
      <selection activeCell="A6" sqref="A6"/>
    </sheetView>
  </sheetViews>
  <sheetFormatPr defaultColWidth="9.140625" defaultRowHeight="15"/>
  <cols>
    <col min="1" max="1" width="32.28515625" customWidth="1"/>
    <col min="2" max="2" width="35.5703125" bestFit="1" customWidth="1"/>
    <col min="4" max="4" width="32.28515625" customWidth="1"/>
    <col min="5" max="5" width="35.5703125" customWidth="1"/>
  </cols>
  <sheetData>
    <row r="1" spans="1:5" ht="33.75" customHeight="1" thickBot="1">
      <c r="A1" s="69" t="str">
        <f>"Request Title: " &amp; Summary!B1</f>
        <v xml:space="preserve">Request Title: </v>
      </c>
      <c r="B1" s="69"/>
    </row>
    <row r="2" spans="1:5" ht="33.75" customHeight="1" thickTop="1">
      <c r="A2" s="72"/>
      <c r="B2" s="72"/>
      <c r="C2" s="72"/>
      <c r="D2" s="72"/>
      <c r="E2" s="72"/>
    </row>
    <row r="3" spans="1:5" ht="19.5">
      <c r="A3" s="119" t="s">
        <v>24</v>
      </c>
      <c r="B3" s="119"/>
      <c r="D3" s="119" t="s">
        <v>25</v>
      </c>
      <c r="E3" s="119"/>
    </row>
    <row r="4" spans="1:5" ht="30" customHeight="1">
      <c r="A4" s="120" t="s">
        <v>26</v>
      </c>
      <c r="B4" s="121"/>
      <c r="D4" s="120"/>
      <c r="E4" s="121"/>
    </row>
    <row r="5" spans="1:5" s="30" customFormat="1" ht="19.5" customHeight="1">
      <c r="A5" s="78" t="s">
        <v>27</v>
      </c>
      <c r="B5" s="78" t="s">
        <v>28</v>
      </c>
      <c r="D5" s="78" t="s">
        <v>27</v>
      </c>
      <c r="E5" s="78" t="s">
        <v>28</v>
      </c>
    </row>
    <row r="6" spans="1:5" ht="15" customHeight="1">
      <c r="A6" s="100"/>
      <c r="B6" s="92"/>
      <c r="D6" s="100"/>
      <c r="E6" s="92"/>
    </row>
    <row r="7" spans="1:5" ht="15" customHeight="1">
      <c r="A7" s="100"/>
      <c r="B7" s="92"/>
      <c r="D7" s="100"/>
      <c r="E7" s="92"/>
    </row>
    <row r="8" spans="1:5" ht="15" customHeight="1">
      <c r="A8" s="100"/>
      <c r="B8" s="92"/>
      <c r="D8" s="100"/>
      <c r="E8" s="92"/>
    </row>
    <row r="9" spans="1:5" ht="15" customHeight="1">
      <c r="A9" s="100"/>
      <c r="B9" s="92"/>
      <c r="D9" s="100"/>
      <c r="E9" s="92"/>
    </row>
    <row r="10" spans="1:5" ht="15" customHeight="1">
      <c r="A10" s="100"/>
      <c r="B10" s="92"/>
      <c r="D10" s="100"/>
      <c r="E10" s="92"/>
    </row>
    <row r="11" spans="1:5" ht="15" customHeight="1">
      <c r="A11" s="100"/>
      <c r="B11" s="92"/>
      <c r="D11" s="100"/>
      <c r="E11" s="92"/>
    </row>
    <row r="12" spans="1:5" ht="15" customHeight="1">
      <c r="A12" s="100"/>
      <c r="B12" s="92"/>
      <c r="D12" s="100"/>
      <c r="E12" s="92"/>
    </row>
    <row r="13" spans="1:5" ht="15" customHeight="1">
      <c r="A13" s="100"/>
      <c r="B13" s="92"/>
      <c r="D13" s="100"/>
      <c r="E13" s="92"/>
    </row>
    <row r="14" spans="1:5" ht="15" customHeight="1">
      <c r="A14" s="100"/>
      <c r="B14" s="92"/>
      <c r="D14" s="100"/>
      <c r="E14" s="92"/>
    </row>
    <row r="15" spans="1:5" ht="15" customHeight="1">
      <c r="A15" s="100"/>
      <c r="B15" s="92"/>
      <c r="D15" s="100"/>
      <c r="E15" s="92"/>
    </row>
    <row r="16" spans="1:5">
      <c r="A16" s="100"/>
      <c r="B16" s="92"/>
      <c r="D16" s="100"/>
      <c r="E16" s="92"/>
    </row>
    <row r="17" spans="1:5">
      <c r="A17" s="100"/>
      <c r="B17" s="92"/>
      <c r="D17" s="100"/>
      <c r="E17" s="92"/>
    </row>
    <row r="18" spans="1:5">
      <c r="A18" s="100"/>
      <c r="B18" s="92"/>
      <c r="D18" s="100"/>
      <c r="E18" s="92"/>
    </row>
    <row r="19" spans="1:5" ht="15" customHeight="1">
      <c r="A19" s="100"/>
      <c r="B19" s="92"/>
      <c r="D19" s="100"/>
      <c r="E19" s="92"/>
    </row>
    <row r="20" spans="1:5">
      <c r="A20" s="100"/>
      <c r="B20" s="92"/>
      <c r="D20" s="100"/>
      <c r="E20" s="92"/>
    </row>
    <row r="21" spans="1:5">
      <c r="A21" s="100"/>
      <c r="B21" s="92"/>
      <c r="D21" s="100"/>
      <c r="E21" s="92"/>
    </row>
    <row r="22" spans="1:5">
      <c r="A22" s="100"/>
      <c r="B22" s="92"/>
      <c r="D22" s="100"/>
      <c r="E22" s="92"/>
    </row>
    <row r="23" spans="1:5">
      <c r="A23" s="100"/>
      <c r="B23" s="92"/>
      <c r="D23" s="100"/>
      <c r="E23" s="92"/>
    </row>
    <row r="24" spans="1:5">
      <c r="A24" s="100"/>
      <c r="B24" s="92"/>
      <c r="D24" s="100"/>
      <c r="E24" s="92"/>
    </row>
    <row r="25" spans="1:5">
      <c r="A25" s="100"/>
      <c r="B25" s="92"/>
      <c r="D25" s="100"/>
      <c r="E25" s="92"/>
    </row>
    <row r="26" spans="1:5">
      <c r="A26" s="100"/>
      <c r="B26" s="92"/>
      <c r="D26" s="100"/>
      <c r="E26" s="92"/>
    </row>
    <row r="27" spans="1:5">
      <c r="A27" s="100"/>
      <c r="B27" s="92"/>
      <c r="D27" s="100"/>
      <c r="E27" s="92"/>
    </row>
    <row r="28" spans="1:5">
      <c r="A28" s="100"/>
      <c r="B28" s="92"/>
      <c r="D28" s="100"/>
      <c r="E28" s="92"/>
    </row>
    <row r="29" spans="1:5">
      <c r="A29" s="100"/>
      <c r="B29" s="92"/>
      <c r="D29" s="100"/>
      <c r="E29" s="92"/>
    </row>
    <row r="30" spans="1:5">
      <c r="A30" s="100"/>
      <c r="B30" s="92"/>
      <c r="D30" s="100"/>
      <c r="E30" s="92"/>
    </row>
    <row r="31" spans="1:5">
      <c r="A31" s="100"/>
      <c r="B31" s="92"/>
      <c r="D31" s="100"/>
      <c r="E31" s="92"/>
    </row>
    <row r="32" spans="1:5">
      <c r="A32" s="100"/>
      <c r="B32" s="92"/>
      <c r="D32" s="100"/>
      <c r="E32" s="92"/>
    </row>
    <row r="33" spans="1:5">
      <c r="A33" s="100"/>
      <c r="B33" s="92"/>
      <c r="D33" s="100"/>
      <c r="E33" s="92"/>
    </row>
    <row r="34" spans="1:5">
      <c r="A34" s="100"/>
      <c r="B34" s="92"/>
      <c r="D34" s="100"/>
      <c r="E34" s="92"/>
    </row>
    <row r="35" spans="1:5">
      <c r="A35" s="100"/>
      <c r="B35" s="92"/>
      <c r="D35" s="100"/>
      <c r="E35" s="92"/>
    </row>
    <row r="36" spans="1:5">
      <c r="A36" s="100"/>
      <c r="B36" s="92"/>
      <c r="D36" s="100"/>
      <c r="E36" s="92"/>
    </row>
    <row r="37" spans="1:5">
      <c r="A37" s="100"/>
      <c r="B37" s="92"/>
      <c r="D37" s="100"/>
      <c r="E37" s="92"/>
    </row>
    <row r="38" spans="1:5">
      <c r="A38" s="100"/>
      <c r="B38" s="92"/>
      <c r="D38" s="100"/>
      <c r="E38" s="92"/>
    </row>
    <row r="39" spans="1:5">
      <c r="A39" s="100"/>
      <c r="B39" s="92"/>
      <c r="D39" s="100"/>
      <c r="E39" s="92"/>
    </row>
    <row r="40" spans="1:5">
      <c r="A40" s="100"/>
      <c r="B40" s="92"/>
      <c r="D40" s="100"/>
      <c r="E40" s="92"/>
    </row>
    <row r="41" spans="1:5">
      <c r="A41" s="100"/>
      <c r="B41" s="92"/>
      <c r="D41" s="100"/>
      <c r="E41" s="92"/>
    </row>
    <row r="42" spans="1:5">
      <c r="A42" s="100"/>
      <c r="B42" s="92"/>
      <c r="D42" s="100"/>
      <c r="E42" s="92"/>
    </row>
    <row r="43" spans="1:5">
      <c r="A43" s="100"/>
      <c r="B43" s="92"/>
      <c r="D43" s="100"/>
      <c r="E43" s="92"/>
    </row>
    <row r="44" spans="1:5">
      <c r="A44" s="100"/>
      <c r="B44" s="92"/>
      <c r="D44" s="100"/>
      <c r="E44" s="92"/>
    </row>
    <row r="45" spans="1:5">
      <c r="A45" s="100"/>
      <c r="B45" s="92"/>
      <c r="D45" s="100"/>
      <c r="E45" s="92"/>
    </row>
    <row r="46" spans="1:5">
      <c r="A46" s="100"/>
      <c r="B46" s="92"/>
      <c r="D46" s="100"/>
      <c r="E46" s="92"/>
    </row>
    <row r="47" spans="1:5">
      <c r="A47" s="100"/>
      <c r="B47" s="92"/>
      <c r="D47" s="100"/>
      <c r="E47" s="92"/>
    </row>
    <row r="48" spans="1:5">
      <c r="A48" s="100"/>
      <c r="B48" s="92"/>
      <c r="D48" s="100"/>
      <c r="E48" s="92"/>
    </row>
    <row r="49" spans="1:5">
      <c r="A49" s="100"/>
      <c r="B49" s="92"/>
      <c r="D49" s="100"/>
      <c r="E49" s="92"/>
    </row>
    <row r="50" spans="1:5">
      <c r="A50" s="100"/>
      <c r="B50" s="92"/>
      <c r="D50" s="100"/>
      <c r="E50" s="92"/>
    </row>
    <row r="51" spans="1:5">
      <c r="A51" s="100"/>
      <c r="B51" s="92"/>
      <c r="D51" s="100"/>
      <c r="E51" s="92"/>
    </row>
    <row r="52" spans="1:5">
      <c r="A52" s="100"/>
      <c r="B52" s="92"/>
      <c r="D52" s="100"/>
      <c r="E52" s="92"/>
    </row>
    <row r="53" spans="1:5">
      <c r="A53" s="100"/>
      <c r="B53" s="92"/>
      <c r="D53" s="100"/>
      <c r="E53" s="92"/>
    </row>
    <row r="54" spans="1:5">
      <c r="A54" s="100"/>
      <c r="B54" s="92"/>
      <c r="D54" s="100"/>
      <c r="E54" s="92"/>
    </row>
    <row r="55" spans="1:5">
      <c r="A55" s="100"/>
      <c r="B55" s="92"/>
      <c r="D55" s="100"/>
      <c r="E55" s="92"/>
    </row>
    <row r="56" spans="1:5">
      <c r="A56" s="100"/>
      <c r="B56" s="92"/>
      <c r="D56" s="100"/>
      <c r="E56" s="92"/>
    </row>
    <row r="57" spans="1:5">
      <c r="A57" s="100"/>
      <c r="B57" s="92"/>
      <c r="D57" s="100"/>
      <c r="E57" s="92"/>
    </row>
    <row r="58" spans="1:5">
      <c r="A58" s="100"/>
      <c r="B58" s="92"/>
      <c r="D58" s="100"/>
      <c r="E58" s="92"/>
    </row>
    <row r="59" spans="1:5">
      <c r="A59" s="100"/>
      <c r="B59" s="92"/>
      <c r="D59" s="100"/>
      <c r="E59" s="92"/>
    </row>
    <row r="60" spans="1:5">
      <c r="A60" s="100"/>
      <c r="B60" s="92"/>
      <c r="D60" s="100"/>
      <c r="E60" s="92"/>
    </row>
    <row r="61" spans="1:5">
      <c r="A61" s="100"/>
      <c r="B61" s="92"/>
      <c r="D61" s="100"/>
      <c r="E61" s="92"/>
    </row>
    <row r="62" spans="1:5">
      <c r="A62" s="100"/>
      <c r="B62" s="92"/>
      <c r="D62" s="100"/>
      <c r="E62" s="92"/>
    </row>
    <row r="63" spans="1:5">
      <c r="A63" s="100"/>
      <c r="B63" s="92"/>
      <c r="D63" s="100"/>
      <c r="E63" s="92"/>
    </row>
    <row r="64" spans="1:5">
      <c r="A64" s="100"/>
      <c r="B64" s="92"/>
      <c r="D64" s="100"/>
      <c r="E64" s="92"/>
    </row>
    <row r="65" spans="1:5">
      <c r="A65" s="100"/>
      <c r="B65" s="92"/>
      <c r="D65" s="100"/>
      <c r="E65" s="92"/>
    </row>
  </sheetData>
  <sheetProtection sheet="1" selectLockedCells="1"/>
  <mergeCells count="4">
    <mergeCell ref="A3:B3"/>
    <mergeCell ref="A4:B4"/>
    <mergeCell ref="D3:E3"/>
    <mergeCell ref="D4:E4"/>
  </mergeCells>
  <printOptions horizontalCentered="1"/>
  <pageMargins left="0.7" right="0.7" top="1.3" bottom="0.75" header="0.3" footer="0.3"/>
  <pageSetup scale="62" orientation="portrait" r:id="rId1"/>
  <headerFooter scaleWithDoc="0">
    <oddHeader>&amp;C&amp;"+,Bold"&amp;14&amp;K861F41VT SQUARE FOOTAGE CALCULATOR&amp;"+,Regular"&amp;K01+000
Occupant List</oddHeader>
    <oddFooter>&amp;L&amp;K861F41Office of University Planning&amp;R&amp;G</oddFooter>
  </headerFooter>
  <legacyDrawingHF r:id="rId2"/>
  <extLst>
    <ext xmlns:x14="http://schemas.microsoft.com/office/spreadsheetml/2009/9/main" uri="{CCE6A557-97BC-4b89-ADB6-D9C93CAAB3DF}">
      <x14:dataValidations xmlns:xm="http://schemas.microsoft.com/office/excel/2006/main" xWindow="375" yWindow="592" count="1">
        <x14:dataValidation type="list" allowBlank="1" showInputMessage="1" showErrorMessage="1" errorTitle="Invalid input" error="Please select an item from the drop-down list." xr:uid="{00000000-0002-0000-0100-000000000000}">
          <x14:formula1>
            <xm:f>_references!$A$38:$A$64</xm:f>
          </x14:formula1>
          <xm:sqref>B6:B65 E6:E65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3"/>
  <sheetViews>
    <sheetView showGridLines="0" showZeros="0" zoomScaleNormal="100" workbookViewId="0">
      <selection activeCell="C5" sqref="C5"/>
    </sheetView>
  </sheetViews>
  <sheetFormatPr defaultColWidth="9.140625" defaultRowHeight="15"/>
  <cols>
    <col min="1" max="1" width="35.5703125" customWidth="1"/>
    <col min="2" max="3" width="11" customWidth="1"/>
    <col min="4" max="4" width="12.42578125" bestFit="1" customWidth="1"/>
    <col min="5" max="5" width="11" customWidth="1"/>
    <col min="6" max="6" width="13.7109375" customWidth="1"/>
    <col min="8" max="8" width="36.140625" customWidth="1"/>
    <col min="9" max="9" width="11" customWidth="1"/>
    <col min="10" max="10" width="12.42578125" customWidth="1"/>
    <col min="11" max="11" width="11" customWidth="1"/>
    <col min="12" max="12" width="13.7109375" customWidth="1"/>
    <col min="14" max="15" width="13.7109375" customWidth="1"/>
    <col min="17" max="17" width="9.5703125" customWidth="1"/>
    <col min="18" max="18" width="10.28515625" customWidth="1"/>
    <col min="19" max="19" width="8.85546875" customWidth="1"/>
    <col min="20" max="20" width="13.7109375" customWidth="1"/>
  </cols>
  <sheetData>
    <row r="1" spans="1:20" ht="33.75" customHeight="1" thickBot="1">
      <c r="A1" s="69" t="str">
        <f>"Request Title: " &amp; Summary!B1</f>
        <v xml:space="preserve">Request Title: </v>
      </c>
      <c r="C1" s="69"/>
      <c r="D1" s="69"/>
      <c r="E1" s="69"/>
      <c r="F1" s="69"/>
      <c r="G1" s="69"/>
      <c r="H1" s="69"/>
      <c r="I1" s="69"/>
      <c r="J1" s="69"/>
      <c r="K1" s="69"/>
      <c r="L1" s="69"/>
      <c r="M1" s="69"/>
      <c r="N1" s="69"/>
      <c r="O1" s="69"/>
      <c r="P1" s="69"/>
      <c r="Q1" s="69"/>
      <c r="R1" s="69"/>
      <c r="S1" s="69"/>
      <c r="T1" s="69"/>
    </row>
    <row r="2" spans="1:20" ht="33.75" customHeight="1" thickTop="1">
      <c r="B2" s="72"/>
      <c r="C2" s="72"/>
      <c r="D2" s="72"/>
      <c r="E2" s="72"/>
      <c r="F2" s="72"/>
      <c r="H2" s="72"/>
      <c r="I2" s="72"/>
      <c r="J2" s="72"/>
      <c r="K2" s="72"/>
      <c r="L2" s="72"/>
      <c r="N2" s="72"/>
      <c r="O2" s="72"/>
      <c r="Q2" s="72"/>
      <c r="R2" s="72"/>
      <c r="S2" s="72"/>
      <c r="T2" s="72"/>
    </row>
    <row r="3" spans="1:20" ht="19.5">
      <c r="A3" s="132" t="s">
        <v>11</v>
      </c>
      <c r="B3" s="132"/>
      <c r="C3" s="132"/>
      <c r="D3" s="132"/>
      <c r="E3" s="132"/>
      <c r="F3" s="133"/>
      <c r="H3" s="119" t="s">
        <v>14</v>
      </c>
      <c r="I3" s="119"/>
      <c r="J3" s="119"/>
      <c r="K3" s="119"/>
      <c r="L3" s="119"/>
      <c r="N3" s="119" t="s">
        <v>16</v>
      </c>
      <c r="O3" s="119"/>
      <c r="Q3" s="119" t="s">
        <v>15</v>
      </c>
      <c r="R3" s="119"/>
      <c r="S3" s="119"/>
      <c r="T3" s="119"/>
    </row>
    <row r="4" spans="1:20" s="30" customFormat="1" ht="30" customHeight="1">
      <c r="A4" s="78" t="s">
        <v>28</v>
      </c>
      <c r="B4" s="79" t="s">
        <v>29</v>
      </c>
      <c r="C4" s="79" t="s">
        <v>30</v>
      </c>
      <c r="D4" s="78" t="s">
        <v>31</v>
      </c>
      <c r="E4" s="79" t="s">
        <v>32</v>
      </c>
      <c r="F4" s="78" t="s">
        <v>6</v>
      </c>
      <c r="H4" s="86" t="s">
        <v>33</v>
      </c>
      <c r="I4" s="87" t="s">
        <v>30</v>
      </c>
      <c r="J4" s="87" t="s">
        <v>31</v>
      </c>
      <c r="K4" s="87" t="s">
        <v>32</v>
      </c>
      <c r="L4" s="88" t="s">
        <v>6</v>
      </c>
      <c r="N4" s="89" t="s">
        <v>7</v>
      </c>
      <c r="O4" s="88" t="s">
        <v>6</v>
      </c>
      <c r="Q4" s="89" t="s">
        <v>34</v>
      </c>
      <c r="R4" s="79" t="s">
        <v>35</v>
      </c>
      <c r="S4" s="79" t="s">
        <v>36</v>
      </c>
      <c r="T4" s="78" t="s">
        <v>6</v>
      </c>
    </row>
    <row r="5" spans="1:20" ht="15" customHeight="1">
      <c r="A5" s="93" t="s">
        <v>37</v>
      </c>
      <c r="B5" s="58">
        <f>COUNTIF('Occupant List'!$B$6:$B$65,Workspace!A5)+COUNTIF('Occupant List'!$E$6:$E$65,Workspace!A5)</f>
        <v>0</v>
      </c>
      <c r="C5" s="73"/>
      <c r="D5" s="73"/>
      <c r="E5" s="1">
        <v>350</v>
      </c>
      <c r="F5" s="24">
        <f t="shared" ref="F5:F31" si="0">E5*C5</f>
        <v>0</v>
      </c>
      <c r="H5" s="101"/>
      <c r="I5" s="98"/>
      <c r="J5" s="73"/>
      <c r="K5" s="1">
        <f>IF(ISBLANK(J5),,IF(J5="Open", 30, IF(J5="Semi-Private", 48, IF(J5="Private", 100))))</f>
        <v>0</v>
      </c>
      <c r="L5" s="24">
        <f>I5*K5</f>
        <v>0</v>
      </c>
      <c r="N5" s="91" t="s">
        <v>13</v>
      </c>
      <c r="O5" s="22">
        <f>IF(N5="Yes", C32*30+I15*7.5,)</f>
        <v>0</v>
      </c>
      <c r="Q5" s="74"/>
      <c r="R5" s="19" t="s">
        <v>38</v>
      </c>
      <c r="S5" s="1">
        <v>150</v>
      </c>
      <c r="T5" s="24">
        <f>Q5*S5</f>
        <v>0</v>
      </c>
    </row>
    <row r="6" spans="1:20" ht="15" customHeight="1">
      <c r="A6" s="93" t="s">
        <v>39</v>
      </c>
      <c r="B6" s="58">
        <f>COUNTIF('Occupant List'!$B$6:$B$65,Workspace!A6)+COUNTIF('Occupant List'!$E$6:$E$65,Workspace!A6)</f>
        <v>0</v>
      </c>
      <c r="C6" s="73"/>
      <c r="D6" s="73"/>
      <c r="E6" s="1">
        <v>300</v>
      </c>
      <c r="F6" s="24">
        <f t="shared" si="0"/>
        <v>0</v>
      </c>
      <c r="H6" s="101"/>
      <c r="I6" s="98"/>
      <c r="J6" s="73"/>
      <c r="K6" s="1">
        <f t="shared" ref="K6:K14" si="1">IF(ISBLANK(J6),,IF(J6="Open", 30, IF(J6="Semi-Private", 48, IF(J6="Private", 100))))</f>
        <v>0</v>
      </c>
      <c r="L6" s="24">
        <f t="shared" ref="L6:L14" si="2">I6*K6</f>
        <v>0</v>
      </c>
      <c r="N6" s="126" t="s">
        <v>40</v>
      </c>
      <c r="O6" s="127"/>
      <c r="P6" s="11"/>
      <c r="Q6" s="74"/>
      <c r="R6" s="19" t="s">
        <v>41</v>
      </c>
      <c r="S6" s="1">
        <v>200</v>
      </c>
      <c r="T6" s="24">
        <f t="shared" ref="T6:T9" si="3">Q6*S6</f>
        <v>0</v>
      </c>
    </row>
    <row r="7" spans="1:20" ht="15" customHeight="1">
      <c r="A7" s="93" t="s">
        <v>42</v>
      </c>
      <c r="B7" s="58">
        <f>COUNTIF('Occupant List'!$B$6:$B$65,Workspace!A7)+COUNTIF('Occupant List'!$E$6:$E$65,Workspace!A7)</f>
        <v>0</v>
      </c>
      <c r="C7" s="73"/>
      <c r="D7" s="73"/>
      <c r="E7" s="1">
        <v>250</v>
      </c>
      <c r="F7" s="24">
        <f t="shared" si="0"/>
        <v>0</v>
      </c>
      <c r="H7" s="101"/>
      <c r="I7" s="98"/>
      <c r="J7" s="73"/>
      <c r="K7" s="1">
        <f t="shared" si="1"/>
        <v>0</v>
      </c>
      <c r="L7" s="24">
        <f t="shared" si="2"/>
        <v>0</v>
      </c>
      <c r="N7" s="128"/>
      <c r="O7" s="129"/>
      <c r="P7" s="11"/>
      <c r="Q7" s="74"/>
      <c r="R7" s="20" t="s">
        <v>43</v>
      </c>
      <c r="S7" s="17">
        <v>250</v>
      </c>
      <c r="T7" s="24">
        <f t="shared" si="3"/>
        <v>0</v>
      </c>
    </row>
    <row r="8" spans="1:20" ht="15" customHeight="1">
      <c r="A8" s="93" t="s">
        <v>44</v>
      </c>
      <c r="B8" s="58">
        <f>COUNTIF('Occupant List'!$B$6:$B$65,Workspace!A8)+COUNTIF('Occupant List'!$E$6:$E$65,Workspace!A8)</f>
        <v>0</v>
      </c>
      <c r="C8" s="73"/>
      <c r="D8" s="73"/>
      <c r="E8" s="1">
        <v>250</v>
      </c>
      <c r="F8" s="24">
        <f t="shared" si="0"/>
        <v>0</v>
      </c>
      <c r="H8" s="101"/>
      <c r="I8" s="98"/>
      <c r="J8" s="73"/>
      <c r="K8" s="1">
        <f t="shared" si="1"/>
        <v>0</v>
      </c>
      <c r="L8" s="24">
        <f t="shared" si="2"/>
        <v>0</v>
      </c>
      <c r="N8" s="128"/>
      <c r="O8" s="129"/>
      <c r="Q8" s="74"/>
      <c r="R8" s="20" t="s">
        <v>45</v>
      </c>
      <c r="S8" s="17">
        <v>375</v>
      </c>
      <c r="T8" s="24">
        <f t="shared" si="3"/>
        <v>0</v>
      </c>
    </row>
    <row r="9" spans="1:20" ht="15" customHeight="1">
      <c r="A9" s="93" t="s">
        <v>46</v>
      </c>
      <c r="B9" s="58">
        <f>COUNTIF('Occupant List'!$B$6:$B$65,Workspace!A9)+COUNTIF('Occupant List'!$E$6:$E$65,Workspace!A9)</f>
        <v>0</v>
      </c>
      <c r="C9" s="73"/>
      <c r="D9" s="73"/>
      <c r="E9" s="1">
        <v>250</v>
      </c>
      <c r="F9" s="24">
        <f t="shared" si="0"/>
        <v>0</v>
      </c>
      <c r="H9" s="101"/>
      <c r="I9" s="98"/>
      <c r="J9" s="73"/>
      <c r="K9" s="1">
        <f t="shared" si="1"/>
        <v>0</v>
      </c>
      <c r="L9" s="24">
        <f t="shared" si="2"/>
        <v>0</v>
      </c>
      <c r="N9" s="128"/>
      <c r="O9" s="129"/>
      <c r="Q9" s="74"/>
      <c r="R9" s="19" t="s">
        <v>47</v>
      </c>
      <c r="S9" s="1">
        <v>500</v>
      </c>
      <c r="T9" s="24">
        <f t="shared" si="3"/>
        <v>0</v>
      </c>
    </row>
    <row r="10" spans="1:20" ht="15" customHeight="1" thickBot="1">
      <c r="A10" s="93" t="s">
        <v>48</v>
      </c>
      <c r="B10" s="58">
        <f>COUNTIF('Occupant List'!$B$6:$B$65,Workspace!A10)+COUNTIF('Occupant List'!$E$6:$E$65,Workspace!A10)</f>
        <v>0</v>
      </c>
      <c r="C10" s="73"/>
      <c r="D10" s="73"/>
      <c r="E10" s="1">
        <v>180</v>
      </c>
      <c r="F10" s="24">
        <f t="shared" si="0"/>
        <v>0</v>
      </c>
      <c r="H10" s="101"/>
      <c r="I10" s="98"/>
      <c r="J10" s="73"/>
      <c r="K10" s="1">
        <f t="shared" si="1"/>
        <v>0</v>
      </c>
      <c r="L10" s="24">
        <f t="shared" si="2"/>
        <v>0</v>
      </c>
      <c r="N10" s="130" t="s">
        <v>49</v>
      </c>
      <c r="O10" s="131"/>
      <c r="Q10" s="31">
        <f>SUM(Q5:Q9)</f>
        <v>0</v>
      </c>
      <c r="R10" s="32"/>
      <c r="S10" s="32"/>
      <c r="T10" s="25">
        <f>SUM(T5:T9)</f>
        <v>0</v>
      </c>
    </row>
    <row r="11" spans="1:20" ht="15" customHeight="1" thickTop="1">
      <c r="A11" s="93" t="s">
        <v>50</v>
      </c>
      <c r="B11" s="58">
        <f>COUNTIF('Occupant List'!$B$6:$B$65,Workspace!A11)+COUNTIF('Occupant List'!$E$6:$E$65,Workspace!A11)</f>
        <v>0</v>
      </c>
      <c r="C11" s="73"/>
      <c r="D11" s="73"/>
      <c r="E11" s="1">
        <v>180</v>
      </c>
      <c r="F11" s="24">
        <f t="shared" si="0"/>
        <v>0</v>
      </c>
      <c r="H11" s="101"/>
      <c r="I11" s="98"/>
      <c r="J11" s="73"/>
      <c r="K11" s="1">
        <f t="shared" si="1"/>
        <v>0</v>
      </c>
      <c r="L11" s="24">
        <f t="shared" si="2"/>
        <v>0</v>
      </c>
      <c r="N11" s="122" t="s">
        <v>51</v>
      </c>
      <c r="O11" s="123"/>
    </row>
    <row r="12" spans="1:20" ht="15" customHeight="1">
      <c r="A12" s="93" t="s">
        <v>52</v>
      </c>
      <c r="B12" s="58">
        <f>COUNTIF('Occupant List'!$B$6:$B$65,Workspace!A12)+COUNTIF('Occupant List'!$E$6:$E$65,Workspace!A12)</f>
        <v>0</v>
      </c>
      <c r="C12" s="73"/>
      <c r="D12" s="73"/>
      <c r="E12" s="1">
        <v>180</v>
      </c>
      <c r="F12" s="24">
        <f t="shared" si="0"/>
        <v>0</v>
      </c>
      <c r="H12" s="101"/>
      <c r="I12" s="98"/>
      <c r="J12" s="73"/>
      <c r="K12" s="1">
        <f t="shared" si="1"/>
        <v>0</v>
      </c>
      <c r="L12" s="24">
        <f t="shared" si="2"/>
        <v>0</v>
      </c>
      <c r="N12" s="122" t="s">
        <v>53</v>
      </c>
      <c r="O12" s="123"/>
    </row>
    <row r="13" spans="1:20" ht="15" customHeight="1">
      <c r="A13" s="93" t="s">
        <v>54</v>
      </c>
      <c r="B13" s="58">
        <f>COUNTIF('Occupant List'!$B$6:$B$65,Workspace!A13)+COUNTIF('Occupant List'!$E$6:$E$65,Workspace!A13)</f>
        <v>0</v>
      </c>
      <c r="C13" s="73"/>
      <c r="D13" s="73"/>
      <c r="E13" s="1">
        <v>180</v>
      </c>
      <c r="F13" s="24">
        <f t="shared" si="0"/>
        <v>0</v>
      </c>
      <c r="H13" s="101"/>
      <c r="I13" s="98"/>
      <c r="J13" s="73"/>
      <c r="K13" s="1">
        <f t="shared" si="1"/>
        <v>0</v>
      </c>
      <c r="L13" s="24">
        <f t="shared" si="2"/>
        <v>0</v>
      </c>
      <c r="N13" s="122" t="s">
        <v>55</v>
      </c>
      <c r="O13" s="123"/>
    </row>
    <row r="14" spans="1:20" ht="15" customHeight="1">
      <c r="A14" s="93" t="s">
        <v>56</v>
      </c>
      <c r="B14" s="58">
        <f>COUNTIF('Occupant List'!$B$6:$B$65,Workspace!A14)+COUNTIF('Occupant List'!$E$6:$E$65,Workspace!A14)</f>
        <v>0</v>
      </c>
      <c r="C14" s="73"/>
      <c r="D14" s="73"/>
      <c r="E14" s="1">
        <v>180</v>
      </c>
      <c r="F14" s="24">
        <f t="shared" si="0"/>
        <v>0</v>
      </c>
      <c r="H14" s="101"/>
      <c r="I14" s="98"/>
      <c r="J14" s="73"/>
      <c r="K14" s="1">
        <f t="shared" si="1"/>
        <v>0</v>
      </c>
      <c r="L14" s="24">
        <f t="shared" si="2"/>
        <v>0</v>
      </c>
      <c r="N14" s="124" t="s">
        <v>57</v>
      </c>
      <c r="O14" s="125"/>
    </row>
    <row r="15" spans="1:20" ht="15.75" thickBot="1">
      <c r="A15" s="93" t="s">
        <v>58</v>
      </c>
      <c r="B15" s="58">
        <f>COUNTIF('Occupant List'!$B$6:$B$65,Workspace!A15)+COUNTIF('Occupant List'!$E$6:$E$65,Workspace!A15)</f>
        <v>0</v>
      </c>
      <c r="C15" s="73"/>
      <c r="D15" s="73"/>
      <c r="E15" s="1">
        <v>150</v>
      </c>
      <c r="F15" s="24">
        <f t="shared" si="0"/>
        <v>0</v>
      </c>
      <c r="H15" s="97">
        <f>SUM(H5:H7)</f>
        <v>0</v>
      </c>
      <c r="I15" s="57">
        <f>SUM(I5:I14)</f>
        <v>0</v>
      </c>
      <c r="J15" s="99"/>
      <c r="K15" s="99"/>
      <c r="L15" s="25">
        <f>SUM(L5:L14)</f>
        <v>0</v>
      </c>
    </row>
    <row r="16" spans="1:20" ht="15.75" thickTop="1">
      <c r="A16" s="93" t="s">
        <v>59</v>
      </c>
      <c r="B16" s="58">
        <f>COUNTIF('Occupant List'!$B$6:$B$65,Workspace!A16)+COUNTIF('Occupant List'!$E$6:$E$65,Workspace!A16)</f>
        <v>0</v>
      </c>
      <c r="C16" s="73"/>
      <c r="D16" s="73"/>
      <c r="E16" s="1">
        <v>150</v>
      </c>
      <c r="F16" s="24">
        <f t="shared" si="0"/>
        <v>0</v>
      </c>
    </row>
    <row r="17" spans="1:6">
      <c r="A17" s="93" t="s">
        <v>60</v>
      </c>
      <c r="B17" s="58">
        <f>COUNTIF('Occupant List'!$B$6:$B$65,Workspace!A17)+COUNTIF('Occupant List'!$E$6:$E$65,Workspace!A17)</f>
        <v>0</v>
      </c>
      <c r="C17" s="73"/>
      <c r="D17" s="73"/>
      <c r="E17" s="1">
        <v>150</v>
      </c>
      <c r="F17" s="24">
        <f t="shared" si="0"/>
        <v>0</v>
      </c>
    </row>
    <row r="18" spans="1:6" ht="15" customHeight="1">
      <c r="A18" s="93" t="s">
        <v>61</v>
      </c>
      <c r="B18" s="58">
        <f>COUNTIF('Occupant List'!$B$6:$B$65,Workspace!A18)+COUNTIF('Occupant List'!$E$6:$E$65,Workspace!A18)</f>
        <v>0</v>
      </c>
      <c r="C18" s="73"/>
      <c r="D18" s="73"/>
      <c r="E18" s="1">
        <v>150</v>
      </c>
      <c r="F18" s="24">
        <f t="shared" si="0"/>
        <v>0</v>
      </c>
    </row>
    <row r="19" spans="1:6">
      <c r="A19" s="93" t="s">
        <v>62</v>
      </c>
      <c r="B19" s="58">
        <f>COUNTIF('Occupant List'!$B$6:$B$65,Workspace!A19)+COUNTIF('Occupant List'!$E$6:$E$65,Workspace!A19)</f>
        <v>0</v>
      </c>
      <c r="C19" s="73"/>
      <c r="D19" s="73"/>
      <c r="E19" s="1">
        <v>120</v>
      </c>
      <c r="F19" s="24">
        <f t="shared" si="0"/>
        <v>0</v>
      </c>
    </row>
    <row r="20" spans="1:6">
      <c r="A20" s="93" t="s">
        <v>63</v>
      </c>
      <c r="B20" s="58">
        <f>COUNTIF('Occupant List'!$B$6:$B$65,Workspace!A20)+COUNTIF('Occupant List'!$E$6:$E$65,Workspace!A20)</f>
        <v>0</v>
      </c>
      <c r="C20" s="73"/>
      <c r="D20" s="73"/>
      <c r="E20" s="1">
        <v>120</v>
      </c>
      <c r="F20" s="24">
        <f t="shared" si="0"/>
        <v>0</v>
      </c>
    </row>
    <row r="21" spans="1:6">
      <c r="A21" s="93" t="s">
        <v>64</v>
      </c>
      <c r="B21" s="58">
        <f>COUNTIF('Occupant List'!$B$6:$B$65,Workspace!A21)+COUNTIF('Occupant List'!$E$6:$E$65,Workspace!A21)</f>
        <v>0</v>
      </c>
      <c r="C21" s="73"/>
      <c r="D21" s="73"/>
      <c r="E21" s="1">
        <v>120</v>
      </c>
      <c r="F21" s="24">
        <f t="shared" si="0"/>
        <v>0</v>
      </c>
    </row>
    <row r="22" spans="1:6">
      <c r="A22" s="93" t="s">
        <v>65</v>
      </c>
      <c r="B22" s="58">
        <f>COUNTIF('Occupant List'!$B$6:$B$65,Workspace!A22)+COUNTIF('Occupant List'!$E$6:$E$65,Workspace!A22)</f>
        <v>0</v>
      </c>
      <c r="C22" s="73"/>
      <c r="D22" s="73"/>
      <c r="E22" s="1">
        <v>120</v>
      </c>
      <c r="F22" s="24">
        <f t="shared" si="0"/>
        <v>0</v>
      </c>
    </row>
    <row r="23" spans="1:6">
      <c r="A23" s="93" t="s">
        <v>66</v>
      </c>
      <c r="B23" s="58">
        <f>COUNTIF('Occupant List'!$B$6:$B$65,Workspace!A23)+COUNTIF('Occupant List'!$E$6:$E$65,Workspace!A23)</f>
        <v>0</v>
      </c>
      <c r="C23" s="73"/>
      <c r="D23" s="73"/>
      <c r="E23" s="1">
        <v>120</v>
      </c>
      <c r="F23" s="24">
        <f t="shared" si="0"/>
        <v>0</v>
      </c>
    </row>
    <row r="24" spans="1:6">
      <c r="A24" s="93" t="s">
        <v>67</v>
      </c>
      <c r="B24" s="58">
        <f>COUNTIF('Occupant List'!$B$6:$B$65,Workspace!A24)+COUNTIF('Occupant List'!$E$6:$E$65,Workspace!A24)</f>
        <v>0</v>
      </c>
      <c r="C24" s="73"/>
      <c r="D24" s="73"/>
      <c r="E24" s="1">
        <v>120</v>
      </c>
      <c r="F24" s="24">
        <f t="shared" si="0"/>
        <v>0</v>
      </c>
    </row>
    <row r="25" spans="1:6">
      <c r="A25" s="93" t="s">
        <v>68</v>
      </c>
      <c r="B25" s="58">
        <f>COUNTIF('Occupant List'!$B$6:$B$65,Workspace!A25)+COUNTIF('Occupant List'!$E$6:$E$65,Workspace!A25)</f>
        <v>0</v>
      </c>
      <c r="C25" s="73"/>
      <c r="D25" s="73"/>
      <c r="E25" s="1">
        <v>64</v>
      </c>
      <c r="F25" s="24">
        <f t="shared" si="0"/>
        <v>0</v>
      </c>
    </row>
    <row r="26" spans="1:6">
      <c r="A26" s="93" t="s">
        <v>69</v>
      </c>
      <c r="B26" s="58">
        <f>COUNTIF('Occupant List'!$B$6:$B$65,Workspace!A26)+COUNTIF('Occupant List'!$E$6:$E$65,Workspace!A26)</f>
        <v>0</v>
      </c>
      <c r="C26" s="73"/>
      <c r="D26" s="73"/>
      <c r="E26" s="1">
        <v>64</v>
      </c>
      <c r="F26" s="24">
        <f t="shared" si="0"/>
        <v>0</v>
      </c>
    </row>
    <row r="27" spans="1:6">
      <c r="A27" s="93" t="s">
        <v>70</v>
      </c>
      <c r="B27" s="58">
        <f>COUNTIF('Occupant List'!$B$6:$B$65,Workspace!A27)+COUNTIF('Occupant List'!$E$6:$E$65,Workspace!A27)</f>
        <v>0</v>
      </c>
      <c r="C27" s="73"/>
      <c r="D27" s="73"/>
      <c r="E27" s="1">
        <v>64</v>
      </c>
      <c r="F27" s="24">
        <f t="shared" si="0"/>
        <v>0</v>
      </c>
    </row>
    <row r="28" spans="1:6">
      <c r="A28" s="93" t="s">
        <v>71</v>
      </c>
      <c r="B28" s="58">
        <f>COUNTIF('Occupant List'!$B$6:$B$65,Workspace!A28)+COUNTIF('Occupant List'!$E$6:$E$65,Workspace!A28)</f>
        <v>0</v>
      </c>
      <c r="C28" s="73"/>
      <c r="D28" s="73"/>
      <c r="E28" s="1">
        <v>64</v>
      </c>
      <c r="F28" s="24">
        <f t="shared" si="0"/>
        <v>0</v>
      </c>
    </row>
    <row r="29" spans="1:6">
      <c r="A29" s="93" t="s">
        <v>72</v>
      </c>
      <c r="B29" s="58">
        <f>COUNTIF('Occupant List'!$B$6:$B$65,Workspace!A29)+COUNTIF('Occupant List'!$E$6:$E$65,Workspace!A29)</f>
        <v>0</v>
      </c>
      <c r="C29" s="73"/>
      <c r="D29" s="73"/>
      <c r="E29" s="1">
        <v>48</v>
      </c>
      <c r="F29" s="24">
        <f t="shared" si="0"/>
        <v>0</v>
      </c>
    </row>
    <row r="30" spans="1:6">
      <c r="A30" s="5" t="s">
        <v>73</v>
      </c>
      <c r="B30" s="58">
        <f>COUNTIF('Occupant List'!$B$6:$B$65,Workspace!A30)+COUNTIF('Occupant List'!$E$6:$E$65,Workspace!A30)</f>
        <v>0</v>
      </c>
      <c r="C30" s="73"/>
      <c r="D30" s="73"/>
      <c r="E30" s="1">
        <v>48</v>
      </c>
      <c r="F30" s="24">
        <f t="shared" si="0"/>
        <v>0</v>
      </c>
    </row>
    <row r="31" spans="1:6">
      <c r="A31" s="93" t="s">
        <v>74</v>
      </c>
      <c r="B31" s="58">
        <f>COUNTIF('Occupant List'!$B$6:$B$65,Workspace!A31)+COUNTIF('Occupant List'!$E$6:$E$65,Workspace!A31)</f>
        <v>0</v>
      </c>
      <c r="C31" s="73"/>
      <c r="D31" s="73"/>
      <c r="E31" s="1">
        <v>48</v>
      </c>
      <c r="F31" s="24">
        <f t="shared" si="0"/>
        <v>0</v>
      </c>
    </row>
    <row r="32" spans="1:6" ht="15.75" thickBot="1">
      <c r="A32" s="94"/>
      <c r="B32" s="44">
        <f>SUM(B5:B31)</f>
        <v>0</v>
      </c>
      <c r="C32" s="44">
        <f>SUM(C5:C31)</f>
        <v>0</v>
      </c>
      <c r="D32" s="45"/>
      <c r="E32" s="46"/>
      <c r="F32" s="47">
        <f>SUM(F5:F31)</f>
        <v>0</v>
      </c>
    </row>
    <row r="33" ht="15.75" thickTop="1"/>
  </sheetData>
  <sheetProtection sheet="1" selectLockedCells="1"/>
  <mergeCells count="10">
    <mergeCell ref="A3:F3"/>
    <mergeCell ref="Q3:T3"/>
    <mergeCell ref="N3:O3"/>
    <mergeCell ref="H3:L3"/>
    <mergeCell ref="N11:O11"/>
    <mergeCell ref="N12:O12"/>
    <mergeCell ref="N14:O14"/>
    <mergeCell ref="N6:O9"/>
    <mergeCell ref="N13:O13"/>
    <mergeCell ref="N10:O10"/>
  </mergeCells>
  <dataValidations count="1">
    <dataValidation type="whole" operator="greaterThanOrEqual" allowBlank="1" showInputMessage="1" showErrorMessage="1" error="Please enter a positive whole number." sqref="C5:C31 Q5:Q9" xr:uid="{00000000-0002-0000-0200-000000000000}">
      <formula1>0</formula1>
    </dataValidation>
  </dataValidations>
  <printOptions horizontalCentered="1"/>
  <pageMargins left="0.7" right="0.7" top="1.3" bottom="0.75" header="0.3" footer="0.3"/>
  <pageSetup scale="44" orientation="landscape" r:id="rId1"/>
  <headerFooter scaleWithDoc="0">
    <oddHeader>&amp;C&amp;"+,Bold"&amp;14&amp;K861F41VT SQUARE FOOTAGE CALCULATOR&amp;"+,Regular"&amp;K01+000
Workspace</oddHeader>
    <oddFooter>&amp;L&amp;K861F41Office of University Planning&amp;R&amp;G</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errorTitle="Invalid input" error="Please select an item from the drop-down list." xr:uid="{00000000-0002-0000-0200-000001000000}">
          <x14:formula1>
            <xm:f>_references!$A$26:$A$28</xm:f>
          </x14:formula1>
          <xm:sqref>D5:D31 J5:J14</xm:sqref>
        </x14:dataValidation>
        <x14:dataValidation type="list" allowBlank="1" showInputMessage="1" showErrorMessage="1" errorTitle="Invalid input" error="Please select an item from the drop-down list." xr:uid="{00000000-0002-0000-0200-000002000000}">
          <x14:formula1>
            <xm:f>_references!$A$22:$A$23</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9"/>
  <sheetViews>
    <sheetView showGridLines="0" showZeros="0" zoomScaleNormal="100" zoomScaleSheetLayoutView="100" workbookViewId="0">
      <selection activeCell="A5" sqref="A5"/>
    </sheetView>
  </sheetViews>
  <sheetFormatPr defaultColWidth="9.140625" defaultRowHeight="15"/>
  <cols>
    <col min="1" max="1" width="24.7109375" customWidth="1"/>
    <col min="2" max="2" width="11.5703125" customWidth="1"/>
    <col min="3" max="3" width="20.28515625" bestFit="1" customWidth="1"/>
    <col min="4" max="4" width="15.28515625" customWidth="1"/>
    <col min="5" max="5" width="13.7109375" customWidth="1"/>
    <col min="7" max="7" width="24.7109375" customWidth="1"/>
    <col min="8" max="8" width="11.5703125" customWidth="1"/>
    <col min="9" max="9" width="20.28515625" customWidth="1"/>
    <col min="10" max="10" width="15.28515625" customWidth="1"/>
    <col min="11" max="11" width="13.7109375" customWidth="1"/>
  </cols>
  <sheetData>
    <row r="1" spans="1:11" ht="33.75" customHeight="1" thickBot="1">
      <c r="A1" s="69" t="str">
        <f>"Request Title: " &amp; Summary!B1</f>
        <v xml:space="preserve">Request Title: </v>
      </c>
      <c r="B1" s="69"/>
      <c r="C1" s="69"/>
      <c r="D1" s="69"/>
      <c r="E1" s="69"/>
      <c r="F1" s="69"/>
      <c r="G1" s="69"/>
      <c r="H1" s="69"/>
      <c r="I1" s="69"/>
      <c r="J1" s="69"/>
      <c r="K1" s="69"/>
    </row>
    <row r="2" spans="1:11" ht="33.75" customHeight="1" thickTop="1">
      <c r="A2" s="72"/>
      <c r="B2" s="72"/>
      <c r="C2" s="72"/>
      <c r="D2" s="72"/>
      <c r="E2" s="72"/>
      <c r="G2" s="72"/>
      <c r="H2" s="72"/>
      <c r="I2" s="72"/>
      <c r="J2" s="72"/>
      <c r="K2" s="72"/>
    </row>
    <row r="3" spans="1:11" ht="19.5">
      <c r="A3" s="119" t="s">
        <v>19</v>
      </c>
      <c r="B3" s="119"/>
      <c r="C3" s="119"/>
      <c r="D3" s="119"/>
      <c r="E3" s="119"/>
      <c r="G3" s="119" t="s">
        <v>20</v>
      </c>
      <c r="H3" s="119"/>
      <c r="I3" s="119"/>
      <c r="J3" s="119"/>
      <c r="K3" s="119"/>
    </row>
    <row r="4" spans="1:11" ht="30" customHeight="1">
      <c r="A4" s="78" t="s">
        <v>75</v>
      </c>
      <c r="B4" s="79" t="s">
        <v>29</v>
      </c>
      <c r="C4" s="78" t="s">
        <v>76</v>
      </c>
      <c r="D4" s="79" t="s">
        <v>77</v>
      </c>
      <c r="E4" s="78" t="s">
        <v>6</v>
      </c>
      <c r="G4" s="83" t="s">
        <v>75</v>
      </c>
      <c r="H4" s="84" t="s">
        <v>29</v>
      </c>
      <c r="I4" s="85" t="s">
        <v>76</v>
      </c>
      <c r="J4" s="84" t="s">
        <v>77</v>
      </c>
      <c r="K4" s="85" t="s">
        <v>6</v>
      </c>
    </row>
    <row r="5" spans="1:11">
      <c r="A5" s="102"/>
      <c r="B5" s="73"/>
      <c r="C5" s="73"/>
      <c r="D5" s="1">
        <f t="shared" ref="D5:D26" si="0">IF(ISBLANK(C5),,IF(C5="Highly intensive", 260, IF(C5="Moderately intensive", 90, IF(C5="Non-intensive", 25))))</f>
        <v>0</v>
      </c>
      <c r="E5" s="24">
        <f>B5*D5</f>
        <v>0</v>
      </c>
      <c r="G5" s="102"/>
      <c r="H5" s="73"/>
      <c r="I5" s="73"/>
      <c r="J5" s="1">
        <f>IF(ISBLANK(I5),,IF(I5="Highly intensive", 85, IF(I5="Moderately intensive", 60, IF(I5="Non-intensive", 40))))</f>
        <v>0</v>
      </c>
      <c r="K5" s="23">
        <f>H5*J5</f>
        <v>0</v>
      </c>
    </row>
    <row r="6" spans="1:11">
      <c r="A6" s="102"/>
      <c r="B6" s="73"/>
      <c r="C6" s="73"/>
      <c r="D6" s="1">
        <f t="shared" si="0"/>
        <v>0</v>
      </c>
      <c r="E6" s="24">
        <f t="shared" ref="E6:E26" si="1">B6*D6</f>
        <v>0</v>
      </c>
      <c r="G6" s="102"/>
      <c r="H6" s="73"/>
      <c r="I6" s="73"/>
      <c r="J6" s="1">
        <f t="shared" ref="J6:J26" si="2">IF(ISBLANK(I6),,IF(I6="Highly intensive", 85, IF(I6="Moderately intensive", 60, IF(I6="Non-intensive", 40))))</f>
        <v>0</v>
      </c>
      <c r="K6" s="23">
        <f t="shared" ref="K6:K26" si="3">H6*J6</f>
        <v>0</v>
      </c>
    </row>
    <row r="7" spans="1:11">
      <c r="A7" s="102"/>
      <c r="B7" s="73"/>
      <c r="C7" s="73"/>
      <c r="D7" s="1">
        <f t="shared" si="0"/>
        <v>0</v>
      </c>
      <c r="E7" s="24">
        <f t="shared" si="1"/>
        <v>0</v>
      </c>
      <c r="G7" s="102"/>
      <c r="H7" s="75"/>
      <c r="I7" s="73"/>
      <c r="J7" s="1">
        <f t="shared" si="2"/>
        <v>0</v>
      </c>
      <c r="K7" s="23">
        <f t="shared" si="3"/>
        <v>0</v>
      </c>
    </row>
    <row r="8" spans="1:11">
      <c r="A8" s="102"/>
      <c r="B8" s="73"/>
      <c r="C8" s="73"/>
      <c r="D8" s="1">
        <f t="shared" si="0"/>
        <v>0</v>
      </c>
      <c r="E8" s="24">
        <f t="shared" si="1"/>
        <v>0</v>
      </c>
      <c r="G8" s="102"/>
      <c r="H8" s="75"/>
      <c r="I8" s="73"/>
      <c r="J8" s="1">
        <f t="shared" si="2"/>
        <v>0</v>
      </c>
      <c r="K8" s="23">
        <f t="shared" si="3"/>
        <v>0</v>
      </c>
    </row>
    <row r="9" spans="1:11">
      <c r="A9" s="102"/>
      <c r="B9" s="73"/>
      <c r="C9" s="73"/>
      <c r="D9" s="1">
        <f t="shared" si="0"/>
        <v>0</v>
      </c>
      <c r="E9" s="24">
        <f t="shared" si="1"/>
        <v>0</v>
      </c>
      <c r="G9" s="102"/>
      <c r="H9" s="75"/>
      <c r="I9" s="73"/>
      <c r="J9" s="1">
        <f t="shared" si="2"/>
        <v>0</v>
      </c>
      <c r="K9" s="23">
        <f t="shared" si="3"/>
        <v>0</v>
      </c>
    </row>
    <row r="10" spans="1:11">
      <c r="A10" s="102"/>
      <c r="B10" s="73"/>
      <c r="C10" s="73"/>
      <c r="D10" s="1">
        <f t="shared" si="0"/>
        <v>0</v>
      </c>
      <c r="E10" s="24">
        <f t="shared" si="1"/>
        <v>0</v>
      </c>
      <c r="G10" s="102"/>
      <c r="H10" s="75"/>
      <c r="I10" s="73"/>
      <c r="J10" s="1">
        <f t="shared" si="2"/>
        <v>0</v>
      </c>
      <c r="K10" s="23">
        <f t="shared" si="3"/>
        <v>0</v>
      </c>
    </row>
    <row r="11" spans="1:11">
      <c r="A11" s="102"/>
      <c r="B11" s="73"/>
      <c r="C11" s="73"/>
      <c r="D11" s="1">
        <f t="shared" si="0"/>
        <v>0</v>
      </c>
      <c r="E11" s="24">
        <f t="shared" si="1"/>
        <v>0</v>
      </c>
      <c r="G11" s="102"/>
      <c r="H11" s="75"/>
      <c r="I11" s="73"/>
      <c r="J11" s="1">
        <f t="shared" si="2"/>
        <v>0</v>
      </c>
      <c r="K11" s="23">
        <f t="shared" si="3"/>
        <v>0</v>
      </c>
    </row>
    <row r="12" spans="1:11">
      <c r="A12" s="102"/>
      <c r="B12" s="73"/>
      <c r="C12" s="73"/>
      <c r="D12" s="1">
        <f t="shared" si="0"/>
        <v>0</v>
      </c>
      <c r="E12" s="24">
        <f t="shared" si="1"/>
        <v>0</v>
      </c>
      <c r="G12" s="102"/>
      <c r="H12" s="75"/>
      <c r="I12" s="73"/>
      <c r="J12" s="1">
        <f t="shared" si="2"/>
        <v>0</v>
      </c>
      <c r="K12" s="23">
        <f t="shared" si="3"/>
        <v>0</v>
      </c>
    </row>
    <row r="13" spans="1:11">
      <c r="A13" s="102"/>
      <c r="B13" s="73"/>
      <c r="C13" s="73"/>
      <c r="D13" s="1">
        <f t="shared" si="0"/>
        <v>0</v>
      </c>
      <c r="E13" s="24">
        <f t="shared" si="1"/>
        <v>0</v>
      </c>
      <c r="G13" s="102"/>
      <c r="H13" s="75"/>
      <c r="I13" s="73"/>
      <c r="J13" s="1">
        <f t="shared" si="2"/>
        <v>0</v>
      </c>
      <c r="K13" s="23">
        <f t="shared" si="3"/>
        <v>0</v>
      </c>
    </row>
    <row r="14" spans="1:11">
      <c r="A14" s="102"/>
      <c r="B14" s="73"/>
      <c r="C14" s="73"/>
      <c r="D14" s="1">
        <f t="shared" si="0"/>
        <v>0</v>
      </c>
      <c r="E14" s="24">
        <f t="shared" si="1"/>
        <v>0</v>
      </c>
      <c r="G14" s="102"/>
      <c r="H14" s="75"/>
      <c r="I14" s="73"/>
      <c r="J14" s="1">
        <f t="shared" si="2"/>
        <v>0</v>
      </c>
      <c r="K14" s="23">
        <f t="shared" si="3"/>
        <v>0</v>
      </c>
    </row>
    <row r="15" spans="1:11">
      <c r="A15" s="102"/>
      <c r="B15" s="73"/>
      <c r="C15" s="73"/>
      <c r="D15" s="1">
        <f t="shared" si="0"/>
        <v>0</v>
      </c>
      <c r="E15" s="24">
        <f t="shared" si="1"/>
        <v>0</v>
      </c>
      <c r="G15" s="102"/>
      <c r="H15" s="75"/>
      <c r="I15" s="73"/>
      <c r="J15" s="1">
        <f t="shared" si="2"/>
        <v>0</v>
      </c>
      <c r="K15" s="23">
        <f t="shared" si="3"/>
        <v>0</v>
      </c>
    </row>
    <row r="16" spans="1:11">
      <c r="A16" s="102"/>
      <c r="B16" s="73"/>
      <c r="C16" s="73"/>
      <c r="D16" s="1">
        <f t="shared" si="0"/>
        <v>0</v>
      </c>
      <c r="E16" s="24">
        <f t="shared" si="1"/>
        <v>0</v>
      </c>
      <c r="G16" s="102"/>
      <c r="H16" s="75"/>
      <c r="I16" s="73"/>
      <c r="J16" s="1">
        <f t="shared" si="2"/>
        <v>0</v>
      </c>
      <c r="K16" s="23">
        <f t="shared" si="3"/>
        <v>0</v>
      </c>
    </row>
    <row r="17" spans="1:11">
      <c r="A17" s="102"/>
      <c r="B17" s="73"/>
      <c r="C17" s="73"/>
      <c r="D17" s="1">
        <f t="shared" si="0"/>
        <v>0</v>
      </c>
      <c r="E17" s="24">
        <f t="shared" si="1"/>
        <v>0</v>
      </c>
      <c r="G17" s="102"/>
      <c r="H17" s="75"/>
      <c r="I17" s="73"/>
      <c r="J17" s="1">
        <f t="shared" si="2"/>
        <v>0</v>
      </c>
      <c r="K17" s="23">
        <f t="shared" si="3"/>
        <v>0</v>
      </c>
    </row>
    <row r="18" spans="1:11">
      <c r="A18" s="102"/>
      <c r="B18" s="73"/>
      <c r="C18" s="73"/>
      <c r="D18" s="1">
        <f t="shared" si="0"/>
        <v>0</v>
      </c>
      <c r="E18" s="24">
        <f t="shared" si="1"/>
        <v>0</v>
      </c>
      <c r="G18" s="102"/>
      <c r="H18" s="75"/>
      <c r="I18" s="73"/>
      <c r="J18" s="1">
        <f t="shared" si="2"/>
        <v>0</v>
      </c>
      <c r="K18" s="23">
        <f t="shared" si="3"/>
        <v>0</v>
      </c>
    </row>
    <row r="19" spans="1:11">
      <c r="A19" s="102"/>
      <c r="B19" s="73"/>
      <c r="C19" s="73"/>
      <c r="D19" s="1">
        <f t="shared" si="0"/>
        <v>0</v>
      </c>
      <c r="E19" s="24">
        <f t="shared" si="1"/>
        <v>0</v>
      </c>
      <c r="G19" s="102"/>
      <c r="H19" s="75"/>
      <c r="I19" s="73"/>
      <c r="J19" s="1">
        <f t="shared" si="2"/>
        <v>0</v>
      </c>
      <c r="K19" s="23">
        <f t="shared" si="3"/>
        <v>0</v>
      </c>
    </row>
    <row r="20" spans="1:11">
      <c r="A20" s="102"/>
      <c r="B20" s="73"/>
      <c r="C20" s="73"/>
      <c r="D20" s="1">
        <f t="shared" si="0"/>
        <v>0</v>
      </c>
      <c r="E20" s="24">
        <f t="shared" si="1"/>
        <v>0</v>
      </c>
      <c r="G20" s="102"/>
      <c r="H20" s="75"/>
      <c r="I20" s="73"/>
      <c r="J20" s="1">
        <f t="shared" si="2"/>
        <v>0</v>
      </c>
      <c r="K20" s="23">
        <f t="shared" si="3"/>
        <v>0</v>
      </c>
    </row>
    <row r="21" spans="1:11">
      <c r="A21" s="102"/>
      <c r="B21" s="73"/>
      <c r="C21" s="73"/>
      <c r="D21" s="1">
        <f t="shared" si="0"/>
        <v>0</v>
      </c>
      <c r="E21" s="24">
        <f t="shared" si="1"/>
        <v>0</v>
      </c>
      <c r="G21" s="102"/>
      <c r="H21" s="75"/>
      <c r="I21" s="73"/>
      <c r="J21" s="1">
        <f t="shared" si="2"/>
        <v>0</v>
      </c>
      <c r="K21" s="23">
        <f t="shared" si="3"/>
        <v>0</v>
      </c>
    </row>
    <row r="22" spans="1:11">
      <c r="A22" s="102"/>
      <c r="B22" s="73"/>
      <c r="C22" s="73"/>
      <c r="D22" s="1">
        <f t="shared" si="0"/>
        <v>0</v>
      </c>
      <c r="E22" s="24">
        <f t="shared" si="1"/>
        <v>0</v>
      </c>
      <c r="G22" s="102"/>
      <c r="H22" s="75"/>
      <c r="I22" s="73"/>
      <c r="J22" s="1">
        <f t="shared" si="2"/>
        <v>0</v>
      </c>
      <c r="K22" s="23">
        <f t="shared" si="3"/>
        <v>0</v>
      </c>
    </row>
    <row r="23" spans="1:11">
      <c r="A23" s="102"/>
      <c r="B23" s="73"/>
      <c r="C23" s="73"/>
      <c r="D23" s="1">
        <f t="shared" si="0"/>
        <v>0</v>
      </c>
      <c r="E23" s="24">
        <f t="shared" si="1"/>
        <v>0</v>
      </c>
      <c r="G23" s="102"/>
      <c r="H23" s="75"/>
      <c r="I23" s="73"/>
      <c r="J23" s="1">
        <f t="shared" si="2"/>
        <v>0</v>
      </c>
      <c r="K23" s="23">
        <f t="shared" si="3"/>
        <v>0</v>
      </c>
    </row>
    <row r="24" spans="1:11">
      <c r="A24" s="102"/>
      <c r="B24" s="73"/>
      <c r="C24" s="73"/>
      <c r="D24" s="1">
        <f t="shared" si="0"/>
        <v>0</v>
      </c>
      <c r="E24" s="24">
        <f t="shared" si="1"/>
        <v>0</v>
      </c>
      <c r="G24" s="102"/>
      <c r="H24" s="75"/>
      <c r="I24" s="73"/>
      <c r="J24" s="1">
        <f t="shared" si="2"/>
        <v>0</v>
      </c>
      <c r="K24" s="23">
        <f t="shared" si="3"/>
        <v>0</v>
      </c>
    </row>
    <row r="25" spans="1:11">
      <c r="A25" s="102"/>
      <c r="B25" s="73"/>
      <c r="C25" s="73"/>
      <c r="D25" s="1">
        <f t="shared" si="0"/>
        <v>0</v>
      </c>
      <c r="E25" s="24">
        <f t="shared" si="1"/>
        <v>0</v>
      </c>
      <c r="G25" s="102"/>
      <c r="H25" s="75"/>
      <c r="I25" s="73"/>
      <c r="J25" s="1">
        <f t="shared" si="2"/>
        <v>0</v>
      </c>
      <c r="K25" s="23">
        <f t="shared" si="3"/>
        <v>0</v>
      </c>
    </row>
    <row r="26" spans="1:11">
      <c r="A26" s="102"/>
      <c r="B26" s="73"/>
      <c r="C26" s="73"/>
      <c r="D26" s="1">
        <f t="shared" si="0"/>
        <v>0</v>
      </c>
      <c r="E26" s="24">
        <f t="shared" si="1"/>
        <v>0</v>
      </c>
      <c r="G26" s="102"/>
      <c r="H26" s="73"/>
      <c r="I26" s="73"/>
      <c r="J26" s="1">
        <f t="shared" si="2"/>
        <v>0</v>
      </c>
      <c r="K26" s="23">
        <f t="shared" si="3"/>
        <v>0</v>
      </c>
    </row>
    <row r="27" spans="1:11" ht="15.75" thickBot="1">
      <c r="A27" s="54"/>
      <c r="B27" s="55"/>
      <c r="C27" s="48"/>
      <c r="D27" s="52"/>
      <c r="E27" s="53">
        <f>SUM(E5:E26)</f>
        <v>0</v>
      </c>
      <c r="G27" s="54"/>
      <c r="H27" s="56"/>
      <c r="I27" s="48"/>
      <c r="J27" s="48"/>
      <c r="K27" s="49">
        <f>SUM(K5:K26)</f>
        <v>0</v>
      </c>
    </row>
    <row r="28" spans="1:11" ht="15.75" thickTop="1"/>
    <row r="30" spans="1:11" ht="19.5" customHeight="1">
      <c r="A30" s="140" t="s">
        <v>78</v>
      </c>
      <c r="B30" s="140"/>
      <c r="C30" s="140"/>
      <c r="D30" s="140"/>
      <c r="E30" s="140"/>
      <c r="F30" s="140"/>
      <c r="G30" s="140"/>
      <c r="H30" s="140"/>
      <c r="I30" s="140"/>
      <c r="J30" s="140"/>
      <c r="K30" s="140"/>
    </row>
    <row r="31" spans="1:11">
      <c r="A31" s="141" t="s">
        <v>79</v>
      </c>
      <c r="B31" s="142"/>
      <c r="C31" s="142"/>
      <c r="D31" s="142"/>
      <c r="E31" s="142"/>
      <c r="F31" s="142"/>
      <c r="G31" s="142"/>
      <c r="H31" s="142"/>
      <c r="I31" s="142"/>
      <c r="J31" s="142"/>
      <c r="K31" s="143"/>
    </row>
    <row r="32" spans="1:11">
      <c r="A32" s="144"/>
      <c r="B32" s="145"/>
      <c r="C32" s="145"/>
      <c r="D32" s="145"/>
      <c r="E32" s="145"/>
      <c r="F32" s="145"/>
      <c r="G32" s="145"/>
      <c r="H32" s="145"/>
      <c r="I32" s="145"/>
      <c r="J32" s="145"/>
      <c r="K32" s="146"/>
    </row>
    <row r="33" spans="1:11">
      <c r="A33" s="144"/>
      <c r="B33" s="145"/>
      <c r="C33" s="145"/>
      <c r="D33" s="145"/>
      <c r="E33" s="145"/>
      <c r="F33" s="145"/>
      <c r="G33" s="145"/>
      <c r="H33" s="145"/>
      <c r="I33" s="145"/>
      <c r="J33" s="145"/>
      <c r="K33" s="146"/>
    </row>
    <row r="34" spans="1:11" ht="15" customHeight="1">
      <c r="A34" s="147" t="s">
        <v>80</v>
      </c>
      <c r="B34" s="148"/>
      <c r="C34" s="148"/>
      <c r="D34" s="148"/>
      <c r="E34" s="148"/>
      <c r="F34" s="148"/>
      <c r="G34" s="148"/>
      <c r="H34" s="148"/>
      <c r="I34" s="148"/>
      <c r="J34" s="148"/>
      <c r="K34" s="149"/>
    </row>
    <row r="35" spans="1:11">
      <c r="A35" s="147"/>
      <c r="B35" s="148"/>
      <c r="C35" s="148"/>
      <c r="D35" s="148"/>
      <c r="E35" s="148"/>
      <c r="F35" s="148"/>
      <c r="G35" s="148"/>
      <c r="H35" s="148"/>
      <c r="I35" s="148"/>
      <c r="J35" s="148"/>
      <c r="K35" s="149"/>
    </row>
    <row r="36" spans="1:11" ht="15" customHeight="1">
      <c r="A36" s="147" t="s">
        <v>81</v>
      </c>
      <c r="B36" s="148"/>
      <c r="C36" s="148"/>
      <c r="D36" s="148"/>
      <c r="E36" s="148"/>
      <c r="F36" s="148"/>
      <c r="G36" s="148"/>
      <c r="H36" s="148"/>
      <c r="I36" s="148"/>
      <c r="J36" s="148"/>
      <c r="K36" s="149"/>
    </row>
    <row r="37" spans="1:11" ht="15" customHeight="1">
      <c r="A37" s="150"/>
      <c r="B37" s="151"/>
      <c r="C37" s="151"/>
      <c r="D37" s="151"/>
      <c r="E37" s="151"/>
      <c r="F37" s="151"/>
      <c r="G37" s="151"/>
      <c r="H37" s="151"/>
      <c r="I37" s="151"/>
      <c r="J37" s="151"/>
      <c r="K37" s="152"/>
    </row>
    <row r="38" spans="1:11" ht="15" customHeight="1">
      <c r="A38" s="134" t="s">
        <v>82</v>
      </c>
      <c r="B38" s="135"/>
      <c r="C38" s="135"/>
      <c r="D38" s="135"/>
      <c r="E38" s="135"/>
      <c r="F38" s="135"/>
      <c r="G38" s="135"/>
      <c r="H38" s="135"/>
      <c r="I38" s="135"/>
      <c r="J38" s="135"/>
      <c r="K38" s="136"/>
    </row>
    <row r="39" spans="1:11">
      <c r="A39" s="137"/>
      <c r="B39" s="138"/>
      <c r="C39" s="138"/>
      <c r="D39" s="138"/>
      <c r="E39" s="138"/>
      <c r="F39" s="138"/>
      <c r="G39" s="138"/>
      <c r="H39" s="138"/>
      <c r="I39" s="138"/>
      <c r="J39" s="138"/>
      <c r="K39" s="139"/>
    </row>
  </sheetData>
  <sheetProtection sheet="1" selectLockedCells="1"/>
  <mergeCells count="7">
    <mergeCell ref="A3:E3"/>
    <mergeCell ref="G3:K3"/>
    <mergeCell ref="A38:K39"/>
    <mergeCell ref="A30:K30"/>
    <mergeCell ref="A31:K33"/>
    <mergeCell ref="A34:K35"/>
    <mergeCell ref="A36:K37"/>
  </mergeCells>
  <dataValidations count="1">
    <dataValidation type="whole" operator="greaterThanOrEqual" allowBlank="1" showInputMessage="1" showErrorMessage="1" error="Please enter a positive whole number." sqref="B5:B26 H5:H26" xr:uid="{00000000-0002-0000-0300-000000000000}">
      <formula1>0</formula1>
    </dataValidation>
  </dataValidations>
  <printOptions horizontalCentered="1"/>
  <pageMargins left="0.7" right="0.7" top="1" bottom="0.75" header="0.3" footer="0.3"/>
  <pageSetup scale="68" orientation="landscape" r:id="rId1"/>
  <headerFooter scaleWithDoc="0">
    <oddHeader>&amp;C&amp;"+,Bold"&amp;14&amp;K861F41VT SQUARE FOOTAGE CALCULATOR&amp;"+,Regular"&amp;K01+000
Labs</oddHeader>
    <oddFooter>&amp;L&amp;K861F41Office of University Planning&amp;R&amp;G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input" error="Please select an item from the drop-down list." xr:uid="{00000000-0002-0000-0300-000001000000}">
          <x14:formula1>
            <xm:f>_references!$A$2:$A$4</xm:f>
          </x14:formula1>
          <xm:sqref>C5:C26 I5:I26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1"/>
  <sheetViews>
    <sheetView showGridLines="0" showZeros="0" zoomScaleNormal="100" zoomScalePageLayoutView="60" workbookViewId="0">
      <selection activeCell="B5" sqref="B5"/>
    </sheetView>
  </sheetViews>
  <sheetFormatPr defaultColWidth="9.140625" defaultRowHeight="15"/>
  <cols>
    <col min="1" max="1" width="7.5703125" customWidth="1"/>
    <col min="2" max="2" width="12.7109375" customWidth="1"/>
    <col min="3" max="3" width="28.140625" bestFit="1" customWidth="1"/>
    <col min="4" max="4" width="14.85546875" bestFit="1" customWidth="1"/>
    <col min="5" max="5" width="14.85546875" customWidth="1"/>
    <col min="6" max="11" width="14.85546875" hidden="1" customWidth="1"/>
    <col min="12" max="12" width="8.28515625" customWidth="1"/>
    <col min="13" max="13" width="10.42578125" customWidth="1"/>
    <col min="14" max="18" width="14.85546875" customWidth="1"/>
  </cols>
  <sheetData>
    <row r="1" spans="1:18" ht="33.75" customHeight="1" thickBot="1">
      <c r="A1" s="69" t="str">
        <f>"Request Title: " &amp; Summary!B1</f>
        <v xml:space="preserve">Request Title: </v>
      </c>
      <c r="B1" s="69"/>
      <c r="C1" s="69"/>
      <c r="D1" s="69"/>
      <c r="E1" s="69"/>
      <c r="F1" s="69"/>
      <c r="G1" s="69"/>
      <c r="H1" s="69"/>
      <c r="I1" s="69"/>
      <c r="J1" s="69"/>
      <c r="K1" s="69"/>
      <c r="L1" s="69"/>
      <c r="M1" s="69"/>
      <c r="N1" s="69"/>
      <c r="O1" s="69"/>
      <c r="P1" s="69"/>
      <c r="Q1" s="69"/>
      <c r="R1" s="69"/>
    </row>
    <row r="2" spans="1:18" ht="33.75" customHeight="1" thickTop="1">
      <c r="A2" s="72"/>
      <c r="B2" s="72"/>
      <c r="C2" s="72"/>
      <c r="D2" s="72"/>
      <c r="E2" s="72"/>
      <c r="M2" s="72"/>
      <c r="N2" s="72"/>
      <c r="O2" s="72"/>
      <c r="P2" s="72"/>
      <c r="Q2" s="72"/>
      <c r="R2" s="72"/>
    </row>
    <row r="3" spans="1:18" ht="19.5" customHeight="1">
      <c r="A3" s="119" t="s">
        <v>21</v>
      </c>
      <c r="B3" s="119"/>
      <c r="C3" s="119"/>
      <c r="D3" s="119"/>
      <c r="E3" s="119"/>
      <c r="F3" s="153" t="s">
        <v>83</v>
      </c>
      <c r="G3" s="153"/>
      <c r="H3" s="153"/>
      <c r="I3" s="153"/>
      <c r="J3" s="153"/>
      <c r="K3" s="153"/>
      <c r="M3" s="140" t="s">
        <v>84</v>
      </c>
      <c r="N3" s="140"/>
      <c r="O3" s="140"/>
      <c r="P3" s="140"/>
      <c r="Q3" s="140"/>
      <c r="R3" s="140"/>
    </row>
    <row r="4" spans="1:18" ht="30" customHeight="1">
      <c r="A4" s="85" t="s">
        <v>85</v>
      </c>
      <c r="B4" s="84" t="s">
        <v>86</v>
      </c>
      <c r="C4" s="85" t="s">
        <v>87</v>
      </c>
      <c r="D4" s="84" t="s">
        <v>88</v>
      </c>
      <c r="E4" s="84" t="s">
        <v>6</v>
      </c>
      <c r="F4" s="15" t="s">
        <v>89</v>
      </c>
      <c r="G4" s="14" t="s">
        <v>90</v>
      </c>
      <c r="H4" s="14" t="s">
        <v>91</v>
      </c>
      <c r="I4" s="14" t="s">
        <v>92</v>
      </c>
      <c r="J4" s="14" t="s">
        <v>93</v>
      </c>
      <c r="K4" s="16" t="s">
        <v>94</v>
      </c>
      <c r="M4" s="13" t="s">
        <v>35</v>
      </c>
      <c r="N4" s="13" t="str">
        <f>_references!A7</f>
        <v>Movable chairs w/ tablet arms</v>
      </c>
      <c r="O4" s="13" t="str">
        <f>_references!A8</f>
        <v>Fixed chairs w/ tablet arms</v>
      </c>
      <c r="P4" s="13" t="str">
        <f>_references!A9</f>
        <v>Movable tables &amp; chairs</v>
      </c>
      <c r="Q4" s="13" t="str">
        <f>_references!A10</f>
        <v>Fixed table &amp; chairs</v>
      </c>
      <c r="R4" s="13" t="str">
        <f>_references!A11</f>
        <v>Auditorium seating</v>
      </c>
    </row>
    <row r="5" spans="1:18">
      <c r="A5" s="95">
        <v>1</v>
      </c>
      <c r="B5" s="76"/>
      <c r="C5" s="77"/>
      <c r="D5" s="1">
        <f>IF(ISBLANK(C5),,INDEX($N$5:$R$10,MATCH(TRUE,F5:K5,0),MATCH(C5,$N$4:$R$4,0)))</f>
        <v>0</v>
      </c>
      <c r="E5" s="33">
        <f t="shared" ref="E5:E29" si="0">B5*D5</f>
        <v>0</v>
      </c>
      <c r="F5" s="34" t="b">
        <f>IF(B5&lt;=25,TRUE,FALSE)</f>
        <v>1</v>
      </c>
      <c r="G5" s="35" t="b">
        <f>IF(AND(B5&gt;25,B5&lt;=49),TRUE,FALSE)</f>
        <v>0</v>
      </c>
      <c r="H5" s="35" t="b">
        <f>IF(AND(B5&gt;49,B5&lt;=99),TRUE,FALSE)</f>
        <v>0</v>
      </c>
      <c r="I5" s="35" t="b">
        <f>IF(AND(B5&gt;99,B5&lt;=149),TRUE,FALSE)</f>
        <v>0</v>
      </c>
      <c r="J5" s="35" t="b">
        <f>IF(AND(B5&gt;149,B5&lt;=299),TRUE,FALSE)</f>
        <v>0</v>
      </c>
      <c r="K5" s="36" t="b">
        <f>IF(B5&gt;299,TRUE,FALSE)</f>
        <v>0</v>
      </c>
      <c r="M5" s="37" t="s">
        <v>95</v>
      </c>
      <c r="N5" s="38">
        <v>20</v>
      </c>
      <c r="O5" s="38">
        <v>17</v>
      </c>
      <c r="P5" s="38">
        <v>21</v>
      </c>
      <c r="Q5" s="38">
        <v>21</v>
      </c>
      <c r="R5" s="38" t="s">
        <v>96</v>
      </c>
    </row>
    <row r="6" spans="1:18">
      <c r="A6" s="95">
        <v>2</v>
      </c>
      <c r="B6" s="76"/>
      <c r="C6" s="77"/>
      <c r="D6" s="1">
        <f t="shared" ref="D6:D29" si="1">IF(ISBLANK(C6),,INDEX($N$5:$R$10,MATCH(TRUE,F6:K6,0),MATCH(C6,$N$4:$R$4,0)))</f>
        <v>0</v>
      </c>
      <c r="E6" s="33">
        <f t="shared" si="0"/>
        <v>0</v>
      </c>
      <c r="F6" s="34" t="b">
        <f t="shared" ref="F6:F24" si="2">IF(B6&lt;=25,TRUE,FALSE)</f>
        <v>1</v>
      </c>
      <c r="G6" s="35" t="b">
        <f t="shared" ref="G6:G24" si="3">IF(AND(B6&gt;25,B6&lt;=49),TRUE,FALSE)</f>
        <v>0</v>
      </c>
      <c r="H6" s="35" t="b">
        <f t="shared" ref="H6:H24" si="4">IF(AND(B6&gt;49,B6&lt;=99),TRUE,FALSE)</f>
        <v>0</v>
      </c>
      <c r="I6" s="35" t="b">
        <f t="shared" ref="I6:I24" si="5">IF(AND(B6&gt;99,B6&lt;=149),TRUE,FALSE)</f>
        <v>0</v>
      </c>
      <c r="J6" s="35" t="b">
        <f t="shared" ref="J6:J24" si="6">IF(AND(B6&gt;149,B6&lt;=299),TRUE,FALSE)</f>
        <v>0</v>
      </c>
      <c r="K6" s="36" t="b">
        <f t="shared" ref="K6:K24" si="7">IF(B6&gt;299,TRUE,FALSE)</f>
        <v>0</v>
      </c>
      <c r="M6" s="37" t="s">
        <v>97</v>
      </c>
      <c r="N6" s="38">
        <v>17</v>
      </c>
      <c r="O6" s="38">
        <v>17</v>
      </c>
      <c r="P6" s="38">
        <v>21</v>
      </c>
      <c r="Q6" s="38">
        <v>19</v>
      </c>
      <c r="R6" s="38" t="s">
        <v>96</v>
      </c>
    </row>
    <row r="7" spans="1:18" ht="15" customHeight="1">
      <c r="A7" s="95">
        <v>3</v>
      </c>
      <c r="B7" s="76"/>
      <c r="C7" s="77"/>
      <c r="D7" s="1">
        <f t="shared" si="1"/>
        <v>0</v>
      </c>
      <c r="E7" s="33">
        <f t="shared" si="0"/>
        <v>0</v>
      </c>
      <c r="F7" s="34" t="b">
        <f t="shared" si="2"/>
        <v>1</v>
      </c>
      <c r="G7" s="35" t="b">
        <f t="shared" si="3"/>
        <v>0</v>
      </c>
      <c r="H7" s="35" t="b">
        <f t="shared" si="4"/>
        <v>0</v>
      </c>
      <c r="I7" s="35" t="b">
        <f t="shared" si="5"/>
        <v>0</v>
      </c>
      <c r="J7" s="35" t="b">
        <f t="shared" si="6"/>
        <v>0</v>
      </c>
      <c r="K7" s="36" t="b">
        <f t="shared" si="7"/>
        <v>0</v>
      </c>
      <c r="M7" s="37" t="s">
        <v>98</v>
      </c>
      <c r="N7" s="38">
        <v>15</v>
      </c>
      <c r="O7" s="38">
        <v>13</v>
      </c>
      <c r="P7" s="38">
        <v>19</v>
      </c>
      <c r="Q7" s="38">
        <v>19</v>
      </c>
      <c r="R7" s="38">
        <v>15</v>
      </c>
    </row>
    <row r="8" spans="1:18">
      <c r="A8" s="95">
        <v>4</v>
      </c>
      <c r="B8" s="76"/>
      <c r="C8" s="77"/>
      <c r="D8" s="1">
        <f t="shared" si="1"/>
        <v>0</v>
      </c>
      <c r="E8" s="33">
        <f t="shared" si="0"/>
        <v>0</v>
      </c>
      <c r="F8" s="34" t="b">
        <f t="shared" si="2"/>
        <v>1</v>
      </c>
      <c r="G8" s="35" t="b">
        <f t="shared" si="3"/>
        <v>0</v>
      </c>
      <c r="H8" s="35" t="b">
        <f t="shared" si="4"/>
        <v>0</v>
      </c>
      <c r="I8" s="35" t="b">
        <f t="shared" si="5"/>
        <v>0</v>
      </c>
      <c r="J8" s="35" t="b">
        <f t="shared" si="6"/>
        <v>0</v>
      </c>
      <c r="K8" s="36" t="b">
        <f t="shared" si="7"/>
        <v>0</v>
      </c>
      <c r="M8" s="37" t="s">
        <v>99</v>
      </c>
      <c r="N8" s="38" t="s">
        <v>96</v>
      </c>
      <c r="O8" s="38">
        <v>13</v>
      </c>
      <c r="P8" s="38">
        <v>19</v>
      </c>
      <c r="Q8" s="38">
        <v>19</v>
      </c>
      <c r="R8" s="38">
        <v>13</v>
      </c>
    </row>
    <row r="9" spans="1:18">
      <c r="A9" s="95">
        <v>5</v>
      </c>
      <c r="B9" s="76"/>
      <c r="C9" s="77"/>
      <c r="D9" s="1">
        <f t="shared" si="1"/>
        <v>0</v>
      </c>
      <c r="E9" s="33">
        <f t="shared" si="0"/>
        <v>0</v>
      </c>
      <c r="F9" s="34" t="b">
        <f t="shared" si="2"/>
        <v>1</v>
      </c>
      <c r="G9" s="35" t="b">
        <f t="shared" si="3"/>
        <v>0</v>
      </c>
      <c r="H9" s="35" t="b">
        <f t="shared" si="4"/>
        <v>0</v>
      </c>
      <c r="I9" s="35" t="b">
        <f t="shared" si="5"/>
        <v>0</v>
      </c>
      <c r="J9" s="35" t="b">
        <f t="shared" si="6"/>
        <v>0</v>
      </c>
      <c r="K9" s="36" t="b">
        <f t="shared" si="7"/>
        <v>0</v>
      </c>
      <c r="M9" s="37" t="s">
        <v>100</v>
      </c>
      <c r="N9" s="38" t="s">
        <v>96</v>
      </c>
      <c r="O9" s="38" t="s">
        <v>96</v>
      </c>
      <c r="P9" s="38">
        <v>19</v>
      </c>
      <c r="Q9" s="38">
        <v>18</v>
      </c>
      <c r="R9" s="38">
        <v>12</v>
      </c>
    </row>
    <row r="10" spans="1:18">
      <c r="A10" s="95">
        <v>6</v>
      </c>
      <c r="B10" s="76"/>
      <c r="C10" s="77"/>
      <c r="D10" s="1">
        <f t="shared" si="1"/>
        <v>0</v>
      </c>
      <c r="E10" s="33">
        <f t="shared" si="0"/>
        <v>0</v>
      </c>
      <c r="F10" s="34" t="b">
        <f t="shared" si="2"/>
        <v>1</v>
      </c>
      <c r="G10" s="35" t="b">
        <f t="shared" si="3"/>
        <v>0</v>
      </c>
      <c r="H10" s="35" t="b">
        <f t="shared" si="4"/>
        <v>0</v>
      </c>
      <c r="I10" s="35" t="b">
        <f t="shared" si="5"/>
        <v>0</v>
      </c>
      <c r="J10" s="35" t="b">
        <f t="shared" si="6"/>
        <v>0</v>
      </c>
      <c r="K10" s="36" t="b">
        <f t="shared" si="7"/>
        <v>0</v>
      </c>
      <c r="M10" s="37" t="s">
        <v>101</v>
      </c>
      <c r="N10" s="38" t="s">
        <v>96</v>
      </c>
      <c r="O10" s="38" t="s">
        <v>96</v>
      </c>
      <c r="P10" s="38">
        <v>19</v>
      </c>
      <c r="Q10" s="38">
        <v>17</v>
      </c>
      <c r="R10" s="38">
        <v>12</v>
      </c>
    </row>
    <row r="11" spans="1:18">
      <c r="A11" s="95">
        <v>7</v>
      </c>
      <c r="B11" s="76"/>
      <c r="C11" s="77"/>
      <c r="D11" s="1">
        <f t="shared" si="1"/>
        <v>0</v>
      </c>
      <c r="E11" s="33">
        <f t="shared" si="0"/>
        <v>0</v>
      </c>
      <c r="F11" s="34" t="b">
        <f t="shared" si="2"/>
        <v>1</v>
      </c>
      <c r="G11" s="35" t="b">
        <f t="shared" si="3"/>
        <v>0</v>
      </c>
      <c r="H11" s="35" t="b">
        <f t="shared" si="4"/>
        <v>0</v>
      </c>
      <c r="I11" s="35" t="b">
        <f t="shared" si="5"/>
        <v>0</v>
      </c>
      <c r="J11" s="35" t="b">
        <f t="shared" si="6"/>
        <v>0</v>
      </c>
      <c r="K11" s="36" t="b">
        <f t="shared" si="7"/>
        <v>0</v>
      </c>
    </row>
    <row r="12" spans="1:18">
      <c r="A12" s="95">
        <v>8</v>
      </c>
      <c r="B12" s="76"/>
      <c r="C12" s="77"/>
      <c r="D12" s="1">
        <f t="shared" si="1"/>
        <v>0</v>
      </c>
      <c r="E12" s="33">
        <f t="shared" si="0"/>
        <v>0</v>
      </c>
      <c r="F12" s="34" t="b">
        <f t="shared" ref="F12:F21" si="8">IF(B12&lt;=25,TRUE,FALSE)</f>
        <v>1</v>
      </c>
      <c r="G12" s="35" t="b">
        <f t="shared" ref="G12:G21" si="9">IF(AND(B12&gt;25,B12&lt;=49),TRUE,FALSE)</f>
        <v>0</v>
      </c>
      <c r="H12" s="35" t="b">
        <f t="shared" ref="H12:H21" si="10">IF(AND(B12&gt;49,B12&lt;=99),TRUE,FALSE)</f>
        <v>0</v>
      </c>
      <c r="I12" s="35" t="b">
        <f t="shared" ref="I12:I21" si="11">IF(AND(B12&gt;99,B12&lt;=149),TRUE,FALSE)</f>
        <v>0</v>
      </c>
      <c r="J12" s="35" t="b">
        <f t="shared" ref="J12:J21" si="12">IF(AND(B12&gt;149,B12&lt;=299),TRUE,FALSE)</f>
        <v>0</v>
      </c>
      <c r="K12" s="36" t="b">
        <f t="shared" ref="K12:K21" si="13">IF(B12&gt;299,TRUE,FALSE)</f>
        <v>0</v>
      </c>
    </row>
    <row r="13" spans="1:18">
      <c r="A13" s="95">
        <v>9</v>
      </c>
      <c r="B13" s="76"/>
      <c r="C13" s="77"/>
      <c r="D13" s="1">
        <f t="shared" si="1"/>
        <v>0</v>
      </c>
      <c r="E13" s="33">
        <f t="shared" si="0"/>
        <v>0</v>
      </c>
      <c r="F13" s="34" t="b">
        <f t="shared" si="8"/>
        <v>1</v>
      </c>
      <c r="G13" s="35" t="b">
        <f t="shared" si="9"/>
        <v>0</v>
      </c>
      <c r="H13" s="35" t="b">
        <f t="shared" si="10"/>
        <v>0</v>
      </c>
      <c r="I13" s="35" t="b">
        <f t="shared" si="11"/>
        <v>0</v>
      </c>
      <c r="J13" s="35" t="b">
        <f t="shared" si="12"/>
        <v>0</v>
      </c>
      <c r="K13" s="36" t="b">
        <f t="shared" si="13"/>
        <v>0</v>
      </c>
    </row>
    <row r="14" spans="1:18">
      <c r="A14" s="95">
        <v>10</v>
      </c>
      <c r="B14" s="76"/>
      <c r="C14" s="77"/>
      <c r="D14" s="1">
        <f t="shared" si="1"/>
        <v>0</v>
      </c>
      <c r="E14" s="33">
        <f t="shared" si="0"/>
        <v>0</v>
      </c>
      <c r="F14" s="34" t="b">
        <f t="shared" si="8"/>
        <v>1</v>
      </c>
      <c r="G14" s="35" t="b">
        <f t="shared" si="9"/>
        <v>0</v>
      </c>
      <c r="H14" s="35" t="b">
        <f t="shared" si="10"/>
        <v>0</v>
      </c>
      <c r="I14" s="35" t="b">
        <f t="shared" si="11"/>
        <v>0</v>
      </c>
      <c r="J14" s="35" t="b">
        <f t="shared" si="12"/>
        <v>0</v>
      </c>
      <c r="K14" s="36" t="b">
        <f t="shared" si="13"/>
        <v>0</v>
      </c>
    </row>
    <row r="15" spans="1:18">
      <c r="A15" s="95">
        <v>11</v>
      </c>
      <c r="B15" s="76"/>
      <c r="C15" s="77"/>
      <c r="D15" s="1">
        <f t="shared" si="1"/>
        <v>0</v>
      </c>
      <c r="E15" s="33">
        <f t="shared" si="0"/>
        <v>0</v>
      </c>
      <c r="F15" s="34" t="b">
        <f t="shared" si="8"/>
        <v>1</v>
      </c>
      <c r="G15" s="35" t="b">
        <f t="shared" si="9"/>
        <v>0</v>
      </c>
      <c r="H15" s="35" t="b">
        <f t="shared" si="10"/>
        <v>0</v>
      </c>
      <c r="I15" s="35" t="b">
        <f t="shared" si="11"/>
        <v>0</v>
      </c>
      <c r="J15" s="35" t="b">
        <f t="shared" si="12"/>
        <v>0</v>
      </c>
      <c r="K15" s="36" t="b">
        <f t="shared" si="13"/>
        <v>0</v>
      </c>
    </row>
    <row r="16" spans="1:18">
      <c r="A16" s="95">
        <v>12</v>
      </c>
      <c r="B16" s="76"/>
      <c r="C16" s="77"/>
      <c r="D16" s="1">
        <f t="shared" si="1"/>
        <v>0</v>
      </c>
      <c r="E16" s="33">
        <f t="shared" si="0"/>
        <v>0</v>
      </c>
      <c r="F16" s="34" t="b">
        <f t="shared" si="8"/>
        <v>1</v>
      </c>
      <c r="G16" s="35" t="b">
        <f t="shared" si="9"/>
        <v>0</v>
      </c>
      <c r="H16" s="35" t="b">
        <f t="shared" si="10"/>
        <v>0</v>
      </c>
      <c r="I16" s="35" t="b">
        <f t="shared" si="11"/>
        <v>0</v>
      </c>
      <c r="J16" s="35" t="b">
        <f t="shared" si="12"/>
        <v>0</v>
      </c>
      <c r="K16" s="36" t="b">
        <f t="shared" si="13"/>
        <v>0</v>
      </c>
    </row>
    <row r="17" spans="1:11">
      <c r="A17" s="95">
        <v>13</v>
      </c>
      <c r="B17" s="76"/>
      <c r="C17" s="77"/>
      <c r="D17" s="1">
        <f t="shared" si="1"/>
        <v>0</v>
      </c>
      <c r="E17" s="33">
        <f t="shared" si="0"/>
        <v>0</v>
      </c>
      <c r="F17" s="34" t="b">
        <f t="shared" si="8"/>
        <v>1</v>
      </c>
      <c r="G17" s="35" t="b">
        <f t="shared" si="9"/>
        <v>0</v>
      </c>
      <c r="H17" s="35" t="b">
        <f t="shared" si="10"/>
        <v>0</v>
      </c>
      <c r="I17" s="35" t="b">
        <f t="shared" si="11"/>
        <v>0</v>
      </c>
      <c r="J17" s="35" t="b">
        <f t="shared" si="12"/>
        <v>0</v>
      </c>
      <c r="K17" s="36" t="b">
        <f t="shared" si="13"/>
        <v>0</v>
      </c>
    </row>
    <row r="18" spans="1:11">
      <c r="A18" s="95">
        <v>14</v>
      </c>
      <c r="B18" s="76"/>
      <c r="C18" s="77"/>
      <c r="D18" s="1">
        <f t="shared" si="1"/>
        <v>0</v>
      </c>
      <c r="E18" s="33">
        <f t="shared" si="0"/>
        <v>0</v>
      </c>
      <c r="F18" s="34" t="b">
        <f t="shared" si="8"/>
        <v>1</v>
      </c>
      <c r="G18" s="35" t="b">
        <f t="shared" si="9"/>
        <v>0</v>
      </c>
      <c r="H18" s="35" t="b">
        <f t="shared" si="10"/>
        <v>0</v>
      </c>
      <c r="I18" s="35" t="b">
        <f t="shared" si="11"/>
        <v>0</v>
      </c>
      <c r="J18" s="35" t="b">
        <f t="shared" si="12"/>
        <v>0</v>
      </c>
      <c r="K18" s="36" t="b">
        <f t="shared" si="13"/>
        <v>0</v>
      </c>
    </row>
    <row r="19" spans="1:11">
      <c r="A19" s="95">
        <v>15</v>
      </c>
      <c r="B19" s="76"/>
      <c r="C19" s="77"/>
      <c r="D19" s="1">
        <f t="shared" si="1"/>
        <v>0</v>
      </c>
      <c r="E19" s="33">
        <f t="shared" si="0"/>
        <v>0</v>
      </c>
      <c r="F19" s="34" t="b">
        <f t="shared" si="8"/>
        <v>1</v>
      </c>
      <c r="G19" s="35" t="b">
        <f t="shared" si="9"/>
        <v>0</v>
      </c>
      <c r="H19" s="35" t="b">
        <f t="shared" si="10"/>
        <v>0</v>
      </c>
      <c r="I19" s="35" t="b">
        <f t="shared" si="11"/>
        <v>0</v>
      </c>
      <c r="J19" s="35" t="b">
        <f t="shared" si="12"/>
        <v>0</v>
      </c>
      <c r="K19" s="36" t="b">
        <f t="shared" si="13"/>
        <v>0</v>
      </c>
    </row>
    <row r="20" spans="1:11">
      <c r="A20" s="95">
        <v>16</v>
      </c>
      <c r="B20" s="76"/>
      <c r="C20" s="77"/>
      <c r="D20" s="1">
        <f t="shared" si="1"/>
        <v>0</v>
      </c>
      <c r="E20" s="33">
        <f t="shared" si="0"/>
        <v>0</v>
      </c>
      <c r="F20" s="34" t="b">
        <f t="shared" si="8"/>
        <v>1</v>
      </c>
      <c r="G20" s="35" t="b">
        <f t="shared" si="9"/>
        <v>0</v>
      </c>
      <c r="H20" s="35" t="b">
        <f t="shared" si="10"/>
        <v>0</v>
      </c>
      <c r="I20" s="35" t="b">
        <f t="shared" si="11"/>
        <v>0</v>
      </c>
      <c r="J20" s="35" t="b">
        <f t="shared" si="12"/>
        <v>0</v>
      </c>
      <c r="K20" s="36" t="b">
        <f t="shared" si="13"/>
        <v>0</v>
      </c>
    </row>
    <row r="21" spans="1:11">
      <c r="A21" s="95">
        <v>17</v>
      </c>
      <c r="B21" s="76"/>
      <c r="C21" s="77"/>
      <c r="D21" s="1">
        <f t="shared" si="1"/>
        <v>0</v>
      </c>
      <c r="E21" s="33">
        <f t="shared" si="0"/>
        <v>0</v>
      </c>
      <c r="F21" s="34" t="b">
        <f t="shared" si="8"/>
        <v>1</v>
      </c>
      <c r="G21" s="35" t="b">
        <f t="shared" si="9"/>
        <v>0</v>
      </c>
      <c r="H21" s="35" t="b">
        <f t="shared" si="10"/>
        <v>0</v>
      </c>
      <c r="I21" s="35" t="b">
        <f t="shared" si="11"/>
        <v>0</v>
      </c>
      <c r="J21" s="35" t="b">
        <f t="shared" si="12"/>
        <v>0</v>
      </c>
      <c r="K21" s="36" t="b">
        <f t="shared" si="13"/>
        <v>0</v>
      </c>
    </row>
    <row r="22" spans="1:11">
      <c r="A22" s="95">
        <v>18</v>
      </c>
      <c r="B22" s="76"/>
      <c r="C22" s="77"/>
      <c r="D22" s="1">
        <f t="shared" si="1"/>
        <v>0</v>
      </c>
      <c r="E22" s="33">
        <f t="shared" si="0"/>
        <v>0</v>
      </c>
      <c r="F22" s="34" t="b">
        <f t="shared" si="2"/>
        <v>1</v>
      </c>
      <c r="G22" s="35" t="b">
        <f t="shared" si="3"/>
        <v>0</v>
      </c>
      <c r="H22" s="35" t="b">
        <f t="shared" si="4"/>
        <v>0</v>
      </c>
      <c r="I22" s="35" t="b">
        <f t="shared" si="5"/>
        <v>0</v>
      </c>
      <c r="J22" s="35" t="b">
        <f t="shared" si="6"/>
        <v>0</v>
      </c>
      <c r="K22" s="36" t="b">
        <f t="shared" si="7"/>
        <v>0</v>
      </c>
    </row>
    <row r="23" spans="1:11">
      <c r="A23" s="95">
        <v>19</v>
      </c>
      <c r="B23" s="76"/>
      <c r="C23" s="77"/>
      <c r="D23" s="1">
        <f t="shared" si="1"/>
        <v>0</v>
      </c>
      <c r="E23" s="33">
        <f t="shared" si="0"/>
        <v>0</v>
      </c>
      <c r="F23" s="34" t="b">
        <f t="shared" si="2"/>
        <v>1</v>
      </c>
      <c r="G23" s="35" t="b">
        <f t="shared" si="3"/>
        <v>0</v>
      </c>
      <c r="H23" s="35" t="b">
        <f t="shared" si="4"/>
        <v>0</v>
      </c>
      <c r="I23" s="35" t="b">
        <f t="shared" si="5"/>
        <v>0</v>
      </c>
      <c r="J23" s="35" t="b">
        <f t="shared" si="6"/>
        <v>0</v>
      </c>
      <c r="K23" s="36" t="b">
        <f t="shared" si="7"/>
        <v>0</v>
      </c>
    </row>
    <row r="24" spans="1:11">
      <c r="A24" s="95">
        <v>20</v>
      </c>
      <c r="B24" s="76"/>
      <c r="C24" s="77"/>
      <c r="D24" s="1">
        <f t="shared" si="1"/>
        <v>0</v>
      </c>
      <c r="E24" s="33">
        <f t="shared" si="0"/>
        <v>0</v>
      </c>
      <c r="F24" s="34" t="b">
        <f t="shared" si="2"/>
        <v>1</v>
      </c>
      <c r="G24" s="35" t="b">
        <f t="shared" si="3"/>
        <v>0</v>
      </c>
      <c r="H24" s="35" t="b">
        <f t="shared" si="4"/>
        <v>0</v>
      </c>
      <c r="I24" s="35" t="b">
        <f t="shared" si="5"/>
        <v>0</v>
      </c>
      <c r="J24" s="35" t="b">
        <f t="shared" si="6"/>
        <v>0</v>
      </c>
      <c r="K24" s="36" t="b">
        <f t="shared" si="7"/>
        <v>0</v>
      </c>
    </row>
    <row r="25" spans="1:11">
      <c r="A25" s="95">
        <v>21</v>
      </c>
      <c r="B25" s="76"/>
      <c r="C25" s="77"/>
      <c r="D25" s="1">
        <f t="shared" si="1"/>
        <v>0</v>
      </c>
      <c r="E25" s="33">
        <f t="shared" si="0"/>
        <v>0</v>
      </c>
      <c r="F25" s="34" t="b">
        <f t="shared" ref="F25:F29" si="14">IF(B25&lt;=25,TRUE,FALSE)</f>
        <v>1</v>
      </c>
      <c r="G25" s="35" t="b">
        <f t="shared" ref="G25:G29" si="15">IF(AND(B25&gt;25,B25&lt;=49),TRUE,FALSE)</f>
        <v>0</v>
      </c>
      <c r="H25" s="35" t="b">
        <f t="shared" ref="H25:H29" si="16">IF(AND(B25&gt;49,B25&lt;=99),TRUE,FALSE)</f>
        <v>0</v>
      </c>
      <c r="I25" s="35" t="b">
        <f t="shared" ref="I25:I29" si="17">IF(AND(B25&gt;99,B25&lt;=149),TRUE,FALSE)</f>
        <v>0</v>
      </c>
      <c r="J25" s="35" t="b">
        <f t="shared" ref="J25:J29" si="18">IF(AND(B25&gt;149,B25&lt;=299),TRUE,FALSE)</f>
        <v>0</v>
      </c>
      <c r="K25" s="36" t="b">
        <f t="shared" ref="K25:K29" si="19">IF(B25&gt;299,TRUE,FALSE)</f>
        <v>0</v>
      </c>
    </row>
    <row r="26" spans="1:11">
      <c r="A26" s="95">
        <v>22</v>
      </c>
      <c r="B26" s="76"/>
      <c r="C26" s="77"/>
      <c r="D26" s="1">
        <f t="shared" si="1"/>
        <v>0</v>
      </c>
      <c r="E26" s="33">
        <f t="shared" si="0"/>
        <v>0</v>
      </c>
      <c r="F26" s="34" t="b">
        <f t="shared" si="14"/>
        <v>1</v>
      </c>
      <c r="G26" s="35" t="b">
        <f t="shared" si="15"/>
        <v>0</v>
      </c>
      <c r="H26" s="35" t="b">
        <f t="shared" si="16"/>
        <v>0</v>
      </c>
      <c r="I26" s="35" t="b">
        <f t="shared" si="17"/>
        <v>0</v>
      </c>
      <c r="J26" s="35" t="b">
        <f t="shared" si="18"/>
        <v>0</v>
      </c>
      <c r="K26" s="36" t="b">
        <f t="shared" si="19"/>
        <v>0</v>
      </c>
    </row>
    <row r="27" spans="1:11">
      <c r="A27" s="95">
        <v>23</v>
      </c>
      <c r="B27" s="76"/>
      <c r="C27" s="77"/>
      <c r="D27" s="1">
        <f t="shared" si="1"/>
        <v>0</v>
      </c>
      <c r="E27" s="33">
        <f t="shared" si="0"/>
        <v>0</v>
      </c>
      <c r="F27" s="34" t="b">
        <f t="shared" si="14"/>
        <v>1</v>
      </c>
      <c r="G27" s="35" t="b">
        <f t="shared" si="15"/>
        <v>0</v>
      </c>
      <c r="H27" s="35" t="b">
        <f t="shared" si="16"/>
        <v>0</v>
      </c>
      <c r="I27" s="35" t="b">
        <f t="shared" si="17"/>
        <v>0</v>
      </c>
      <c r="J27" s="35" t="b">
        <f t="shared" si="18"/>
        <v>0</v>
      </c>
      <c r="K27" s="36" t="b">
        <f t="shared" si="19"/>
        <v>0</v>
      </c>
    </row>
    <row r="28" spans="1:11">
      <c r="A28" s="95">
        <v>24</v>
      </c>
      <c r="B28" s="76"/>
      <c r="C28" s="77"/>
      <c r="D28" s="1">
        <f t="shared" si="1"/>
        <v>0</v>
      </c>
      <c r="E28" s="33">
        <f t="shared" si="0"/>
        <v>0</v>
      </c>
      <c r="F28" s="34" t="b">
        <f t="shared" si="14"/>
        <v>1</v>
      </c>
      <c r="G28" s="35" t="b">
        <f t="shared" si="15"/>
        <v>0</v>
      </c>
      <c r="H28" s="35" t="b">
        <f t="shared" si="16"/>
        <v>0</v>
      </c>
      <c r="I28" s="35" t="b">
        <f t="shared" si="17"/>
        <v>0</v>
      </c>
      <c r="J28" s="35" t="b">
        <f t="shared" si="18"/>
        <v>0</v>
      </c>
      <c r="K28" s="36" t="b">
        <f t="shared" si="19"/>
        <v>0</v>
      </c>
    </row>
    <row r="29" spans="1:11">
      <c r="A29" s="95">
        <v>25</v>
      </c>
      <c r="B29" s="76"/>
      <c r="C29" s="77"/>
      <c r="D29" s="1">
        <f t="shared" si="1"/>
        <v>0</v>
      </c>
      <c r="E29" s="33">
        <f t="shared" si="0"/>
        <v>0</v>
      </c>
      <c r="F29" s="39" t="b">
        <f t="shared" si="14"/>
        <v>1</v>
      </c>
      <c r="G29" s="40" t="b">
        <f t="shared" si="15"/>
        <v>0</v>
      </c>
      <c r="H29" s="40" t="b">
        <f t="shared" si="16"/>
        <v>0</v>
      </c>
      <c r="I29" s="40" t="b">
        <f t="shared" si="17"/>
        <v>0</v>
      </c>
      <c r="J29" s="40" t="b">
        <f t="shared" si="18"/>
        <v>0</v>
      </c>
      <c r="K29" s="41" t="b">
        <f t="shared" si="19"/>
        <v>0</v>
      </c>
    </row>
    <row r="30" spans="1:11" ht="15.75" thickBot="1">
      <c r="A30" s="43"/>
      <c r="B30" s="32"/>
      <c r="C30" s="32"/>
      <c r="D30" s="32"/>
      <c r="E30" s="42">
        <f>SUM(E5:E29)</f>
        <v>0</v>
      </c>
    </row>
    <row r="31" spans="1:11" ht="15.75" thickTop="1"/>
  </sheetData>
  <sheetProtection sheet="1" selectLockedCells="1"/>
  <mergeCells count="3">
    <mergeCell ref="M3:R3"/>
    <mergeCell ref="F3:K3"/>
    <mergeCell ref="A3:E3"/>
  </mergeCells>
  <dataValidations count="2">
    <dataValidation type="whole" operator="greaterThanOrEqual" allowBlank="1" showInputMessage="1" showErrorMessage="1" error="Please enter a positive whole number." sqref="B5:B29" xr:uid="{00000000-0002-0000-0400-000000000000}">
      <formula1>0</formula1>
    </dataValidation>
    <dataValidation type="list" allowBlank="1" showInputMessage="1" showErrorMessage="1" errorTitle="Invalid input" error="Please select an item from the drop-down list." sqref="C5:C29" xr:uid="{00000000-0002-0000-0400-000001000000}">
      <formula1>INDIRECT(INDEX($F$4:$K$4,,MATCH(TRUE,F5:K5,0)))</formula1>
    </dataValidation>
  </dataValidations>
  <printOptions horizontalCentered="1"/>
  <pageMargins left="0.7" right="0.7" top="1.3" bottom="0.75" header="0.3" footer="0.3"/>
  <pageSetup scale="72" orientation="landscape" r:id="rId1"/>
  <headerFooter scaleWithDoc="0">
    <oddHeader>&amp;C&amp;"+,Bold"&amp;14&amp;K861F41VT SQUARE FOOTAGE CALCULATOR&amp;"+,Regular"&amp;K01+000
Multipurpose &amp;&amp; Classrooms</oddHeader>
    <oddFooter>&amp;L&amp;K861F41Office of University Planning&amp;R&amp;G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5"/>
  <sheetViews>
    <sheetView topLeftCell="A22" zoomScaleNormal="100" workbookViewId="0">
      <selection activeCell="B31" sqref="B31"/>
    </sheetView>
  </sheetViews>
  <sheetFormatPr defaultRowHeight="15"/>
  <cols>
    <col min="1" max="5" width="50.85546875" bestFit="1" customWidth="1"/>
    <col min="6" max="6" width="51.85546875" customWidth="1"/>
  </cols>
  <sheetData>
    <row r="1" spans="1:6">
      <c r="A1" s="21" t="s">
        <v>102</v>
      </c>
    </row>
    <row r="2" spans="1:6">
      <c r="A2" s="50" t="s">
        <v>103</v>
      </c>
    </row>
    <row r="3" spans="1:6">
      <c r="A3" s="50" t="s">
        <v>104</v>
      </c>
    </row>
    <row r="4" spans="1:6">
      <c r="A4" s="51" t="s">
        <v>105</v>
      </c>
    </row>
    <row r="6" spans="1:6">
      <c r="A6" s="21" t="s">
        <v>106</v>
      </c>
    </row>
    <row r="7" spans="1:6">
      <c r="A7" s="5" t="s">
        <v>107</v>
      </c>
    </row>
    <row r="8" spans="1:6">
      <c r="A8" s="5" t="s">
        <v>108</v>
      </c>
    </row>
    <row r="9" spans="1:6">
      <c r="A9" s="5" t="s">
        <v>109</v>
      </c>
    </row>
    <row r="10" spans="1:6">
      <c r="A10" s="5" t="s">
        <v>110</v>
      </c>
    </row>
    <row r="11" spans="1:6">
      <c r="A11" s="4" t="s">
        <v>111</v>
      </c>
    </row>
    <row r="12" spans="1:6">
      <c r="A12" s="6"/>
    </row>
    <row r="13" spans="1:6">
      <c r="A13" s="154" t="s">
        <v>112</v>
      </c>
      <c r="B13" s="155"/>
      <c r="C13" s="155"/>
      <c r="D13" s="155"/>
      <c r="E13" s="155"/>
      <c r="F13" s="156"/>
    </row>
    <row r="14" spans="1:6">
      <c r="A14" s="7" t="s">
        <v>89</v>
      </c>
      <c r="B14" s="8" t="s">
        <v>90</v>
      </c>
      <c r="C14" s="8" t="s">
        <v>91</v>
      </c>
      <c r="D14" s="8" t="s">
        <v>92</v>
      </c>
      <c r="E14" s="8" t="s">
        <v>93</v>
      </c>
      <c r="F14" s="9" t="s">
        <v>94</v>
      </c>
    </row>
    <row r="15" spans="1:6">
      <c r="A15" s="10" t="str">
        <f>A7</f>
        <v>Movable chairs w/ tablet arms</v>
      </c>
      <c r="B15" t="str">
        <f>A7</f>
        <v>Movable chairs w/ tablet arms</v>
      </c>
      <c r="C15" t="str">
        <f>A7</f>
        <v>Movable chairs w/ tablet arms</v>
      </c>
      <c r="D15" t="str">
        <f>A8</f>
        <v>Fixed chairs w/ tablet arms</v>
      </c>
      <c r="E15" t="str">
        <f>A9</f>
        <v>Movable tables &amp; chairs</v>
      </c>
      <c r="F15" s="11" t="str">
        <f>A9</f>
        <v>Movable tables &amp; chairs</v>
      </c>
    </row>
    <row r="16" spans="1:6">
      <c r="A16" s="10" t="str">
        <f>A8</f>
        <v>Fixed chairs w/ tablet arms</v>
      </c>
      <c r="B16" t="str">
        <f>A8</f>
        <v>Fixed chairs w/ tablet arms</v>
      </c>
      <c r="C16" t="str">
        <f>A8</f>
        <v>Fixed chairs w/ tablet arms</v>
      </c>
      <c r="D16" t="str">
        <f>A9</f>
        <v>Movable tables &amp; chairs</v>
      </c>
      <c r="E16" t="str">
        <f>A10</f>
        <v>Fixed table &amp; chairs</v>
      </c>
      <c r="F16" s="11" t="str">
        <f>A10</f>
        <v>Fixed table &amp; chairs</v>
      </c>
    </row>
    <row r="17" spans="1:6">
      <c r="A17" s="10" t="str">
        <f>A9</f>
        <v>Movable tables &amp; chairs</v>
      </c>
      <c r="B17" t="str">
        <f>A9</f>
        <v>Movable tables &amp; chairs</v>
      </c>
      <c r="C17" t="str">
        <f>A9</f>
        <v>Movable tables &amp; chairs</v>
      </c>
      <c r="D17" t="str">
        <f>A10</f>
        <v>Fixed table &amp; chairs</v>
      </c>
      <c r="E17" t="str">
        <f>A11</f>
        <v>Auditorium seating</v>
      </c>
      <c r="F17" s="11" t="str">
        <f>A11</f>
        <v>Auditorium seating</v>
      </c>
    </row>
    <row r="18" spans="1:6">
      <c r="A18" s="10" t="str">
        <f>A10</f>
        <v>Fixed table &amp; chairs</v>
      </c>
      <c r="B18" t="str">
        <f>A10</f>
        <v>Fixed table &amp; chairs</v>
      </c>
      <c r="C18" t="str">
        <f>A10</f>
        <v>Fixed table &amp; chairs</v>
      </c>
      <c r="D18" t="str">
        <f>A11</f>
        <v>Auditorium seating</v>
      </c>
      <c r="F18" s="11"/>
    </row>
    <row r="19" spans="1:6">
      <c r="A19" s="12"/>
      <c r="B19" s="2"/>
      <c r="C19" s="2" t="str">
        <f>A11</f>
        <v>Auditorium seating</v>
      </c>
      <c r="D19" s="2"/>
      <c r="E19" s="2"/>
      <c r="F19" s="3"/>
    </row>
    <row r="21" spans="1:6">
      <c r="A21" s="21" t="s">
        <v>113</v>
      </c>
    </row>
    <row r="22" spans="1:6">
      <c r="A22" s="5" t="s">
        <v>114</v>
      </c>
    </row>
    <row r="23" spans="1:6">
      <c r="A23" s="4" t="s">
        <v>13</v>
      </c>
    </row>
    <row r="25" spans="1:6">
      <c r="A25" s="21" t="s">
        <v>31</v>
      </c>
    </row>
    <row r="26" spans="1:6">
      <c r="A26" s="5" t="s">
        <v>115</v>
      </c>
    </row>
    <row r="27" spans="1:6">
      <c r="A27" s="5" t="s">
        <v>116</v>
      </c>
    </row>
    <row r="28" spans="1:6">
      <c r="A28" s="4" t="s">
        <v>117</v>
      </c>
    </row>
    <row r="30" spans="1:6">
      <c r="A30" s="157" t="s">
        <v>118</v>
      </c>
      <c r="B30" s="158"/>
    </row>
    <row r="31" spans="1:6">
      <c r="A31" s="10" t="s">
        <v>119</v>
      </c>
      <c r="B31" s="59">
        <f>SUMIF(Workspace!$D$5:$D$31,"Open",Workspace!$C$5:$C$31) + SUMIF(Workspace!$J$5:$J$14,"Open",Workspace!$I$5:$I$14)</f>
        <v>0</v>
      </c>
    </row>
    <row r="32" spans="1:6">
      <c r="A32" s="10" t="s">
        <v>120</v>
      </c>
      <c r="B32" s="59">
        <f>SUMIF(Workspace!$D$5:$D$31,"&lt;&gt;Open",Workspace!$C$5:$C$31) + SUMIF(Workspace!$J$5:$J$14,"&lt;&gt;Open",Workspace!$I$5:$I$14)</f>
        <v>0</v>
      </c>
    </row>
    <row r="33" spans="1:2">
      <c r="A33" s="10" t="s">
        <v>121</v>
      </c>
      <c r="B33" s="59">
        <f>B31+B32</f>
        <v>0</v>
      </c>
    </row>
    <row r="34" spans="1:2">
      <c r="A34" s="10" t="s">
        <v>122</v>
      </c>
      <c r="B34" s="63">
        <f>IF(B33=0,0, B31/B33)</f>
        <v>0</v>
      </c>
    </row>
    <row r="35" spans="1:2">
      <c r="A35" s="12" t="s">
        <v>123</v>
      </c>
      <c r="B35" s="3">
        <f>ROUND(0.2*B34+0.4, 2)</f>
        <v>0.4</v>
      </c>
    </row>
    <row r="37" spans="1:2">
      <c r="A37" s="21" t="s">
        <v>124</v>
      </c>
    </row>
    <row r="38" spans="1:2">
      <c r="A38" s="5" t="s">
        <v>37</v>
      </c>
    </row>
    <row r="39" spans="1:2">
      <c r="A39" s="5" t="s">
        <v>39</v>
      </c>
    </row>
    <row r="40" spans="1:2">
      <c r="A40" s="5" t="s">
        <v>42</v>
      </c>
    </row>
    <row r="41" spans="1:2">
      <c r="A41" s="5" t="s">
        <v>44</v>
      </c>
    </row>
    <row r="42" spans="1:2">
      <c r="A42" s="5" t="s">
        <v>46</v>
      </c>
    </row>
    <row r="43" spans="1:2">
      <c r="A43" s="5" t="s">
        <v>48</v>
      </c>
    </row>
    <row r="44" spans="1:2">
      <c r="A44" s="5" t="s">
        <v>50</v>
      </c>
    </row>
    <row r="45" spans="1:2">
      <c r="A45" s="5" t="s">
        <v>52</v>
      </c>
    </row>
    <row r="46" spans="1:2">
      <c r="A46" s="5" t="s">
        <v>54</v>
      </c>
    </row>
    <row r="47" spans="1:2">
      <c r="A47" s="5" t="s">
        <v>56</v>
      </c>
    </row>
    <row r="48" spans="1:2">
      <c r="A48" s="5" t="s">
        <v>58</v>
      </c>
    </row>
    <row r="49" spans="1:1">
      <c r="A49" s="5" t="s">
        <v>59</v>
      </c>
    </row>
    <row r="50" spans="1:1">
      <c r="A50" s="5" t="s">
        <v>60</v>
      </c>
    </row>
    <row r="51" spans="1:1">
      <c r="A51" s="5" t="s">
        <v>61</v>
      </c>
    </row>
    <row r="52" spans="1:1">
      <c r="A52" s="5" t="s">
        <v>62</v>
      </c>
    </row>
    <row r="53" spans="1:1">
      <c r="A53" s="5" t="s">
        <v>63</v>
      </c>
    </row>
    <row r="54" spans="1:1">
      <c r="A54" s="5" t="s">
        <v>64</v>
      </c>
    </row>
    <row r="55" spans="1:1">
      <c r="A55" s="5" t="s">
        <v>65</v>
      </c>
    </row>
    <row r="56" spans="1:1">
      <c r="A56" s="5" t="s">
        <v>66</v>
      </c>
    </row>
    <row r="57" spans="1:1">
      <c r="A57" s="5" t="s">
        <v>67</v>
      </c>
    </row>
    <row r="58" spans="1:1">
      <c r="A58" s="5" t="s">
        <v>68</v>
      </c>
    </row>
    <row r="59" spans="1:1">
      <c r="A59" s="5" t="s">
        <v>69</v>
      </c>
    </row>
    <row r="60" spans="1:1">
      <c r="A60" s="5" t="s">
        <v>70</v>
      </c>
    </row>
    <row r="61" spans="1:1">
      <c r="A61" s="5" t="s">
        <v>71</v>
      </c>
    </row>
    <row r="62" spans="1:1">
      <c r="A62" s="5" t="s">
        <v>72</v>
      </c>
    </row>
    <row r="63" spans="1:1">
      <c r="A63" s="5" t="s">
        <v>73</v>
      </c>
    </row>
    <row r="64" spans="1:1">
      <c r="A64" s="5" t="s">
        <v>74</v>
      </c>
    </row>
    <row r="65" spans="1:1">
      <c r="A65" s="96"/>
    </row>
  </sheetData>
  <sortState xmlns:xlrd2="http://schemas.microsoft.com/office/spreadsheetml/2017/richdata2" ref="A38:B66">
    <sortCondition descending="1" ref="B38:B66"/>
  </sortState>
  <mergeCells count="2">
    <mergeCell ref="A13:F13"/>
    <mergeCell ref="A30:B30"/>
  </mergeCells>
  <pageMargins left="0.7" right="0.7" top="0.75" bottom="0.75" header="0.3" footer="0.3"/>
  <pageSetup scale="2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8F8C16D8FEF94E8AA93A22A8939A81" ma:contentTypeVersion="5" ma:contentTypeDescription="Create a new document." ma:contentTypeScope="" ma:versionID="59415c04934cccb8b73242b97661edb6">
  <xsd:schema xmlns:xsd="http://www.w3.org/2001/XMLSchema" xmlns:xs="http://www.w3.org/2001/XMLSchema" xmlns:p="http://schemas.microsoft.com/office/2006/metadata/properties" xmlns:ns2="36012f62-d3bf-43bf-bdcb-8aa2938a9b0f" xmlns:ns3="da7a6758-9501-4394-a40d-17d9de7de88d" targetNamespace="http://schemas.microsoft.com/office/2006/metadata/properties" ma:root="true" ma:fieldsID="21c750a0fb1c804c13ac34dc346b4b28" ns2:_="" ns3:_="">
    <xsd:import namespace="36012f62-d3bf-43bf-bdcb-8aa2938a9b0f"/>
    <xsd:import namespace="da7a6758-9501-4394-a40d-17d9de7de88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12f62-d3bf-43bf-bdcb-8aa2938a9b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7a6758-9501-4394-a40d-17d9de7de88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CB768A-66FE-4A2F-96FA-4D8A7AC80831}"/>
</file>

<file path=customXml/itemProps2.xml><?xml version="1.0" encoding="utf-8"?>
<ds:datastoreItem xmlns:ds="http://schemas.openxmlformats.org/officeDocument/2006/customXml" ds:itemID="{9FF52B07-C771-4CD8-ADD9-DEB8678FA36B}"/>
</file>

<file path=customXml/itemProps3.xml><?xml version="1.0" encoding="utf-8"?>
<ds:datastoreItem xmlns:ds="http://schemas.openxmlformats.org/officeDocument/2006/customXml" ds:itemID="{5BDFB2A1-922C-4F14-AD47-67B3E228BE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 Arnold</dc:creator>
  <cp:keywords/>
  <dc:description/>
  <cp:lastModifiedBy>Ebert, Alisha</cp:lastModifiedBy>
  <cp:revision/>
  <dcterms:created xsi:type="dcterms:W3CDTF">2017-07-24T18:33:58Z</dcterms:created>
  <dcterms:modified xsi:type="dcterms:W3CDTF">2023-12-12T14:35:39Z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0x0101009B8F8C16D8FEF94E8AA93A22A8939A81</vt:lpwstr>
  </property>
</Properties>
</file>